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butler\Documents\workingfiles\workspace.cartwrightpickard.com\"/>
    </mc:Choice>
  </mc:AlternateContent>
  <xr:revisionPtr revIDLastSave="0" documentId="13_ncr:1_{DF087579-4FE0-4B90-9EAE-9417BB8AE011}" xr6:coauthVersionLast="47" xr6:coauthVersionMax="47" xr10:uidLastSave="{00000000-0000-0000-0000-000000000000}"/>
  <bookViews>
    <workbookView xWindow="-120" yWindow="-120" windowWidth="29040" windowHeight="17520" xr2:uid="{E770C785-D00C-431B-87F1-A0EA31AF9E68}"/>
  </bookViews>
  <sheets>
    <sheet name="Updated" sheetId="67" r:id="rId1"/>
  </sheets>
  <definedNames>
    <definedName name="_xlnm.Print_Area" localSheetId="0">Updated!$A$1:$AP$44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41" i="67" l="1"/>
  <c r="J41" i="67"/>
  <c r="AN41" i="67"/>
  <c r="P41" i="67"/>
  <c r="AE11" i="67"/>
  <c r="AO11" i="67" s="1"/>
  <c r="L10" i="67"/>
  <c r="L12" i="67"/>
  <c r="Q12" i="67" s="1"/>
  <c r="L13" i="67"/>
  <c r="Q13" i="67" s="1"/>
  <c r="L14" i="67"/>
  <c r="Q14" i="67" s="1"/>
  <c r="L15" i="67"/>
  <c r="Q15" i="67" s="1"/>
  <c r="L11" i="67"/>
  <c r="Q11" i="67" s="1"/>
  <c r="L20" i="67"/>
  <c r="Q20" i="67" s="1"/>
  <c r="L21" i="67"/>
  <c r="L22" i="67"/>
  <c r="Q22" i="67" s="1"/>
  <c r="L23" i="67"/>
  <c r="Q23" i="67" s="1"/>
  <c r="L24" i="67"/>
  <c r="Q24" i="67" s="1"/>
  <c r="L25" i="67"/>
  <c r="Q25" i="67" s="1"/>
  <c r="L26" i="67"/>
  <c r="Q26" i="67" s="1"/>
  <c r="L27" i="67"/>
  <c r="Q27" i="67" s="1"/>
  <c r="L28" i="67"/>
  <c r="Q28" i="67" s="1"/>
  <c r="L29" i="67"/>
  <c r="Q29" i="67" s="1"/>
  <c r="L30" i="67"/>
  <c r="L31" i="67"/>
  <c r="Q31" i="67" s="1"/>
  <c r="L19" i="67"/>
  <c r="Q19" i="67" s="1"/>
  <c r="L18" i="67"/>
  <c r="Q18" i="67" s="1"/>
  <c r="L17" i="67"/>
  <c r="Q17" i="67" s="1"/>
  <c r="L16" i="67"/>
  <c r="Q16" i="67" s="1"/>
  <c r="Q21" i="67"/>
  <c r="U48" i="67"/>
  <c r="AM41" i="67"/>
  <c r="AL41" i="67"/>
  <c r="AK41" i="67"/>
  <c r="AH41" i="67"/>
  <c r="S48" i="67" s="1"/>
  <c r="AG41" i="67"/>
  <c r="R48" i="67" s="1"/>
  <c r="AD41" i="67"/>
  <c r="AC41" i="67"/>
  <c r="AB41" i="67"/>
  <c r="AA41" i="67"/>
  <c r="Z41" i="67"/>
  <c r="Y41" i="67"/>
  <c r="W41" i="67"/>
  <c r="V41" i="67"/>
  <c r="O41" i="67"/>
  <c r="N41" i="67"/>
  <c r="M41" i="67"/>
  <c r="K41" i="67"/>
  <c r="I41" i="67"/>
  <c r="H41" i="67"/>
  <c r="G41" i="67"/>
  <c r="F41" i="67"/>
  <c r="F48" i="67" s="1"/>
  <c r="E41" i="67"/>
  <c r="D41" i="67"/>
  <c r="C41" i="67"/>
  <c r="C48" i="67" s="1"/>
  <c r="AJ37" i="67"/>
  <c r="AO37" i="67" s="1"/>
  <c r="AJ36" i="67"/>
  <c r="AO36" i="67" s="1"/>
  <c r="AJ35" i="67"/>
  <c r="AO35" i="67" s="1"/>
  <c r="AJ34" i="67"/>
  <c r="AO34" i="67" s="1"/>
  <c r="AJ33" i="67"/>
  <c r="AO33" i="67" s="1"/>
  <c r="AJ32" i="67"/>
  <c r="AO32" i="67" s="1"/>
  <c r="AJ31" i="67"/>
  <c r="AO31" i="67" s="1"/>
  <c r="AJ30" i="67"/>
  <c r="AO30" i="67" s="1"/>
  <c r="Q30" i="67"/>
  <c r="AJ29" i="67"/>
  <c r="AO29" i="67" s="1"/>
  <c r="AJ28" i="67"/>
  <c r="AO28" i="67" s="1"/>
  <c r="AJ27" i="67"/>
  <c r="AO27" i="67" s="1"/>
  <c r="AJ26" i="67"/>
  <c r="AO26" i="67" s="1"/>
  <c r="AJ25" i="67"/>
  <c r="AO25" i="67" s="1"/>
  <c r="AJ24" i="67"/>
  <c r="AO24" i="67" s="1"/>
  <c r="AJ23" i="67"/>
  <c r="AO23" i="67" s="1"/>
  <c r="AJ22" i="67"/>
  <c r="AO22" i="67" s="1"/>
  <c r="AJ21" i="67"/>
  <c r="AO21" i="67" s="1"/>
  <c r="AE20" i="67"/>
  <c r="AO20" i="67" s="1"/>
  <c r="AE19" i="67"/>
  <c r="AO19" i="67" s="1"/>
  <c r="AE18" i="67"/>
  <c r="AO18" i="67" s="1"/>
  <c r="AE17" i="67"/>
  <c r="AO17" i="67" s="1"/>
  <c r="AE16" i="67"/>
  <c r="AO16" i="67" s="1"/>
  <c r="AF15" i="67"/>
  <c r="AF41" i="67" s="1"/>
  <c r="AE15" i="67"/>
  <c r="AO15" i="67" s="1"/>
  <c r="AE14" i="67"/>
  <c r="AO14" i="67" s="1"/>
  <c r="AE13" i="67"/>
  <c r="AO13" i="67" s="1"/>
  <c r="AE12" i="67"/>
  <c r="AO12" i="67" s="1"/>
  <c r="AE10" i="67"/>
  <c r="AO10" i="67" s="1"/>
  <c r="AO9" i="67"/>
  <c r="L9" i="67"/>
  <c r="L41" i="67" l="1"/>
  <c r="D48" i="67"/>
  <c r="Q9" i="67"/>
  <c r="O48" i="67"/>
  <c r="E48" i="67"/>
  <c r="K48" i="67"/>
  <c r="G48" i="67"/>
  <c r="I48" i="67"/>
  <c r="H48" i="67"/>
  <c r="N48" i="67"/>
  <c r="AO41" i="67"/>
  <c r="Q48" i="67"/>
  <c r="Q56" i="67" s="1"/>
  <c r="Q10" i="67"/>
  <c r="AE41" i="67"/>
  <c r="AJ41" i="67"/>
  <c r="M48" i="67"/>
  <c r="Q41" i="67" l="1"/>
  <c r="V48" i="67" s="1"/>
  <c r="AL42" i="67"/>
  <c r="AE42" i="67"/>
  <c r="Q54" i="67"/>
  <c r="AJ42" i="67"/>
  <c r="T48" i="67"/>
  <c r="C51" i="67"/>
  <c r="AF42" i="67"/>
  <c r="Q55" i="67"/>
  <c r="L48" i="67"/>
  <c r="F43" i="67" l="1"/>
  <c r="F44" i="67"/>
  <c r="L42" i="67"/>
  <c r="N42" i="67"/>
  <c r="N49" i="67"/>
  <c r="Q49" i="67"/>
  <c r="C53" i="67"/>
  <c r="C55" i="67"/>
  <c r="C58" i="67"/>
  <c r="C54" i="67"/>
  <c r="C52" i="67"/>
  <c r="C57" i="67"/>
  <c r="C56" i="67"/>
  <c r="T49" i="67"/>
</calcChain>
</file>

<file path=xl/sharedStrings.xml><?xml version="1.0" encoding="utf-8"?>
<sst xmlns="http://schemas.openxmlformats.org/spreadsheetml/2006/main" count="118" uniqueCount="81">
  <si>
    <t>Cluster accommodation</t>
  </si>
  <si>
    <t>Studio accommodation</t>
  </si>
  <si>
    <t>TOTAL
bedspaces</t>
  </si>
  <si>
    <t>cluster
bedspaces</t>
  </si>
  <si>
    <t>STUDIOS</t>
  </si>
  <si>
    <t>Level 00</t>
  </si>
  <si>
    <t>Level 01</t>
  </si>
  <si>
    <t>Level 02</t>
  </si>
  <si>
    <t>Level 03</t>
  </si>
  <si>
    <t>Level 04</t>
  </si>
  <si>
    <t>Total</t>
  </si>
  <si>
    <t>Level 05</t>
  </si>
  <si>
    <t>Level 06</t>
  </si>
  <si>
    <t>Level 07</t>
  </si>
  <si>
    <t>Level 08</t>
  </si>
  <si>
    <t>Level 09</t>
  </si>
  <si>
    <t>Level 10</t>
  </si>
  <si>
    <t>Level 11</t>
  </si>
  <si>
    <t>Level 12</t>
  </si>
  <si>
    <t>Level 13</t>
  </si>
  <si>
    <t>Level 14</t>
  </si>
  <si>
    <t>Level 15</t>
  </si>
  <si>
    <t>Level 16</t>
  </si>
  <si>
    <t>Cambridge Hall</t>
  </si>
  <si>
    <t>Phase 1</t>
  </si>
  <si>
    <t>Phase 2</t>
  </si>
  <si>
    <t>Level 17</t>
  </si>
  <si>
    <t>Level 18</t>
  </si>
  <si>
    <t>Level 19</t>
  </si>
  <si>
    <t>Level 20</t>
  </si>
  <si>
    <t>Grand Total</t>
  </si>
  <si>
    <t>Phase 1 &amp; Phase 2</t>
  </si>
  <si>
    <t>Level 21</t>
  </si>
  <si>
    <t>Clusters Total</t>
  </si>
  <si>
    <t>6 bed clusters</t>
  </si>
  <si>
    <t>8 bed clusters</t>
  </si>
  <si>
    <t>10 bed clusters</t>
  </si>
  <si>
    <t>*no. of  accessible</t>
  </si>
  <si>
    <t>*no. of   accessible</t>
  </si>
  <si>
    <t>Level 22</t>
  </si>
  <si>
    <t>Level 23</t>
  </si>
  <si>
    <t>Level 24</t>
  </si>
  <si>
    <t>Level 25</t>
  </si>
  <si>
    <t>Level 26</t>
  </si>
  <si>
    <t>Level 27</t>
  </si>
  <si>
    <t>Level 28</t>
  </si>
  <si>
    <t>9 bed clusters</t>
  </si>
  <si>
    <t>Stage 2 Accommodation Schedule</t>
  </si>
  <si>
    <t>5 bed clusters</t>
  </si>
  <si>
    <t>7 bed clusters</t>
  </si>
  <si>
    <t>12 bed clusters</t>
  </si>
  <si>
    <t>Accessible provision</t>
  </si>
  <si>
    <t>Cluster</t>
  </si>
  <si>
    <t xml:space="preserve">Affordable cluster </t>
  </si>
  <si>
    <t>Post-grad cluster</t>
  </si>
  <si>
    <t>Post-Grad cluster bedspaces</t>
  </si>
  <si>
    <t xml:space="preserve"> STUDIOS</t>
  </si>
  <si>
    <t>Affordable</t>
  </si>
  <si>
    <t>Summary</t>
  </si>
  <si>
    <t>*Acc. Cluster total</t>
  </si>
  <si>
    <t>Studios</t>
  </si>
  <si>
    <t>*Acc. Studio total</t>
  </si>
  <si>
    <t>*Acc. total</t>
  </si>
  <si>
    <t>*Acc. Total</t>
  </si>
  <si>
    <t>TOTAL
beds</t>
  </si>
  <si>
    <t>Clusters</t>
  </si>
  <si>
    <t>Affordable clusters</t>
  </si>
  <si>
    <t xml:space="preserve">Post-Grad clusters </t>
  </si>
  <si>
    <t>LEVEL 01</t>
  </si>
  <si>
    <t>LEVEL 02-06</t>
  </si>
  <si>
    <t>LEVEL 07</t>
  </si>
  <si>
    <t>LEVEL 08-09</t>
  </si>
  <si>
    <t>LEVEL 10-11</t>
  </si>
  <si>
    <t>LEVEL 12</t>
  </si>
  <si>
    <t>Planning</t>
  </si>
  <si>
    <t>Date: 19/05/2025</t>
  </si>
  <si>
    <t>Overall Acc. Convertible Provision</t>
  </si>
  <si>
    <t>Overall Accessible Provision</t>
  </si>
  <si>
    <t>*no. of  acc. convertible</t>
  </si>
  <si>
    <t>*no. of   acc. convertible</t>
  </si>
  <si>
    <t>Revision: P10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</si>
</sst>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P-NeueHaasGrotesk-45Light"/>
      <family val="2"/>
    </font>
    <font>
      <sz val="10"/>
      <color theme="1"/>
      <name val="CP-NeueHaasGrotesk-45Light"/>
      <family val="2"/>
    </font>
    <font>
      <sz val="12"/>
      <color theme="1"/>
      <name val="CP-NeueHaasGrotesk-45Light"/>
      <family val="2"/>
    </font>
    <font>
      <sz val="18"/>
      <color theme="0"/>
      <name val="Almarena Display Bold"/>
    </font>
    <font>
      <sz val="16"/>
      <color theme="0"/>
      <name val="Almarena Display Regular"/>
    </font>
    <font>
      <sz val="10"/>
      <color theme="0"/>
      <name val="Almarena Display Regular"/>
    </font>
    <font>
      <sz val="12"/>
      <name val="CP-NeueHaasGrotesk-65Medium"/>
      <family val="2"/>
    </font>
    <font>
      <i/>
      <sz val="12"/>
      <color theme="1"/>
      <name val="CP-NeueHaasGrotesk-45Light"/>
      <family val="2"/>
    </font>
    <font>
      <b/>
      <sz val="12"/>
      <color theme="1"/>
      <name val="CP-NeueHaasGrotesk-45Light"/>
      <family val="2"/>
    </font>
    <font>
      <b/>
      <sz val="12"/>
      <color theme="0"/>
      <name val="CP-NeueHaasGrotesk-45Light"/>
      <family val="2"/>
    </font>
    <font>
      <sz val="18"/>
      <color rgb="FF004137"/>
      <name val="Almarena Display Bold"/>
    </font>
    <font>
      <sz val="12"/>
      <color theme="1"/>
      <name val="CP-NeueHaasGrotesk-65Medium"/>
      <family val="2"/>
    </font>
    <font>
      <b/>
      <sz val="12"/>
      <color theme="5"/>
      <name val="CP-NeueHaasGrotesk-45Light"/>
      <family val="2"/>
    </font>
    <font>
      <sz val="20"/>
      <color rgb="FF004137"/>
      <name val="Almarena Display Bold"/>
    </font>
    <font>
      <sz val="11"/>
      <color theme="1"/>
      <name val="Calibri"/>
      <family val="2"/>
      <scheme val="minor"/>
    </font>
    <font>
      <sz val="12"/>
      <color theme="0"/>
      <name val="CP-NeueHaasGrotesk-65Medium"/>
      <family val="2"/>
    </font>
    <font>
      <sz val="12"/>
      <color theme="0"/>
      <name val="CP-NeueHaasGrotesk-45Light"/>
      <family val="2"/>
    </font>
    <font>
      <sz val="11"/>
      <color theme="0"/>
      <name val="Calibri"/>
      <family val="2"/>
      <scheme val="minor"/>
    </font>
    <font>
      <sz val="11"/>
      <color theme="0"/>
      <name val="Almarena Display Light"/>
    </font>
    <font>
      <sz val="12"/>
      <color theme="1"/>
      <name val="Almarena Display Regular"/>
    </font>
    <font>
      <i/>
      <sz val="12"/>
      <color theme="1"/>
      <name val="Almarena Display Regular"/>
    </font>
    <font>
      <sz val="12"/>
      <name val="Almarena Display Regular"/>
    </font>
    <font>
      <b/>
      <sz val="12"/>
      <color theme="5"/>
      <name val="Almarena Display Regular"/>
    </font>
    <font>
      <sz val="12"/>
      <color rgb="FFFF0000"/>
      <name val="CP-NeueHaasGrotesk-45Light"/>
      <family val="2"/>
    </font>
    <font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004137"/>
        <bgColor indexed="64"/>
      </patternFill>
    </fill>
    <fill>
      <patternFill patternType="solid">
        <fgColor rgb="FFB3CCB3"/>
        <bgColor indexed="64"/>
      </patternFill>
    </fill>
    <fill>
      <patternFill patternType="solid">
        <fgColor rgb="FFD5E3D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/>
      <bottom style="hair">
        <color auto="1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 applyAlignment="1">
      <alignment vertical="center" wrapText="1"/>
    </xf>
    <xf numFmtId="0" fontId="4" fillId="3" borderId="0" xfId="0" applyFont="1" applyFill="1"/>
    <xf numFmtId="0" fontId="1" fillId="3" borderId="0" xfId="0" applyFont="1" applyFill="1"/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center"/>
    </xf>
    <xf numFmtId="0" fontId="3" fillId="0" borderId="0" xfId="0" applyFont="1"/>
    <xf numFmtId="0" fontId="9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3" fillId="0" borderId="4" xfId="0" applyFont="1" applyBorder="1"/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7" fillId="0" borderId="0" xfId="0" applyNumberFormat="1" applyFont="1" applyAlignment="1">
      <alignment horizontal="left" vertical="center"/>
    </xf>
    <xf numFmtId="0" fontId="3" fillId="4" borderId="9" xfId="0" applyFont="1" applyFill="1" applyBorder="1"/>
    <xf numFmtId="14" fontId="7" fillId="4" borderId="12" xfId="0" applyNumberFormat="1" applyFont="1" applyFill="1" applyBorder="1" applyAlignment="1">
      <alignment horizontal="left" vertical="center"/>
    </xf>
    <xf numFmtId="0" fontId="11" fillId="0" borderId="0" xfId="0" applyFont="1"/>
    <xf numFmtId="9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4" fontId="7" fillId="6" borderId="2" xfId="0" applyNumberFormat="1" applyFont="1" applyFill="1" applyBorder="1" applyAlignment="1">
      <alignment horizontal="left" vertical="center"/>
    </xf>
    <xf numFmtId="0" fontId="3" fillId="6" borderId="0" xfId="0" applyFont="1" applyFill="1" applyAlignment="1">
      <alignment vertical="center"/>
    </xf>
    <xf numFmtId="0" fontId="13" fillId="6" borderId="7" xfId="0" applyFont="1" applyFill="1" applyBorder="1" applyAlignment="1">
      <alignment vertical="center"/>
    </xf>
    <xf numFmtId="14" fontId="7" fillId="7" borderId="2" xfId="0" applyNumberFormat="1" applyFont="1" applyFill="1" applyBorder="1" applyAlignment="1">
      <alignment horizontal="left" vertical="center"/>
    </xf>
    <xf numFmtId="0" fontId="13" fillId="7" borderId="7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0" fillId="7" borderId="0" xfId="0" applyFill="1"/>
    <xf numFmtId="0" fontId="14" fillId="0" borderId="1" xfId="0" applyFont="1" applyBorder="1" applyAlignment="1">
      <alignment horizontal="center" vertical="center"/>
    </xf>
    <xf numFmtId="0" fontId="3" fillId="6" borderId="6" xfId="0" applyFont="1" applyFill="1" applyBorder="1" applyAlignment="1">
      <alignment vertical="center"/>
    </xf>
    <xf numFmtId="14" fontId="7" fillId="0" borderId="17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3" fillId="7" borderId="6" xfId="0" applyFont="1" applyFill="1" applyBorder="1" applyAlignment="1">
      <alignment vertical="center"/>
    </xf>
    <xf numFmtId="14" fontId="7" fillId="6" borderId="13" xfId="0" applyNumberFormat="1" applyFont="1" applyFill="1" applyBorder="1" applyAlignment="1">
      <alignment horizontal="left" vertical="center"/>
    </xf>
    <xf numFmtId="0" fontId="3" fillId="6" borderId="23" xfId="0" applyFont="1" applyFill="1" applyBorder="1" applyAlignment="1">
      <alignment vertical="center"/>
    </xf>
    <xf numFmtId="0" fontId="14" fillId="7" borderId="18" xfId="0" applyFont="1" applyFill="1" applyBorder="1" applyAlignment="1">
      <alignment horizontal="center" vertical="center"/>
    </xf>
    <xf numFmtId="1" fontId="9" fillId="4" borderId="8" xfId="0" applyNumberFormat="1" applyFont="1" applyFill="1" applyBorder="1" applyAlignment="1">
      <alignment horizontal="center" vertical="center"/>
    </xf>
    <xf numFmtId="165" fontId="0" fillId="0" borderId="0" xfId="0" applyNumberFormat="1"/>
    <xf numFmtId="14" fontId="7" fillId="7" borderId="20" xfId="0" applyNumberFormat="1" applyFont="1" applyFill="1" applyBorder="1" applyAlignment="1">
      <alignment horizontal="left" vertical="center"/>
    </xf>
    <xf numFmtId="14" fontId="16" fillId="3" borderId="12" xfId="0" applyNumberFormat="1" applyFont="1" applyFill="1" applyBorder="1" applyAlignment="1">
      <alignment horizontal="left" vertical="center"/>
    </xf>
    <xf numFmtId="0" fontId="17" fillId="3" borderId="9" xfId="0" applyFont="1" applyFill="1" applyBorder="1"/>
    <xf numFmtId="0" fontId="0" fillId="0" borderId="25" xfId="0" applyBorder="1"/>
    <xf numFmtId="0" fontId="7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0" fillId="0" borderId="22" xfId="0" applyBorder="1"/>
    <xf numFmtId="0" fontId="3" fillId="6" borderId="29" xfId="0" applyFont="1" applyFill="1" applyBorder="1" applyAlignment="1">
      <alignment vertical="center"/>
    </xf>
    <xf numFmtId="14" fontId="7" fillId="7" borderId="20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9" fontId="3" fillId="0" borderId="0" xfId="0" applyNumberFormat="1" applyFont="1" applyAlignment="1">
      <alignment horizontal="center"/>
    </xf>
    <xf numFmtId="0" fontId="1" fillId="0" borderId="0" xfId="0" applyFont="1"/>
    <xf numFmtId="0" fontId="8" fillId="4" borderId="8" xfId="0" applyFont="1" applyFill="1" applyBorder="1" applyAlignment="1">
      <alignment horizontal="center" vertical="center"/>
    </xf>
    <xf numFmtId="14" fontId="7" fillId="10" borderId="12" xfId="0" applyNumberFormat="1" applyFont="1" applyFill="1" applyBorder="1" applyAlignment="1">
      <alignment horizontal="left" vertical="center"/>
    </xf>
    <xf numFmtId="9" fontId="9" fillId="8" borderId="8" xfId="1" applyFont="1" applyFill="1" applyBorder="1" applyAlignment="1">
      <alignment horizontal="center" vertical="center"/>
    </xf>
    <xf numFmtId="9" fontId="9" fillId="11" borderId="8" xfId="1" applyFont="1" applyFill="1" applyBorder="1" applyAlignment="1">
      <alignment horizontal="center" vertical="center"/>
    </xf>
    <xf numFmtId="9" fontId="9" fillId="12" borderId="8" xfId="1" applyFont="1" applyFill="1" applyBorder="1" applyAlignment="1">
      <alignment horizontal="center" vertical="center"/>
    </xf>
    <xf numFmtId="14" fontId="7" fillId="13" borderId="12" xfId="0" applyNumberFormat="1" applyFont="1" applyFill="1" applyBorder="1" applyAlignment="1">
      <alignment horizontal="left" vertical="center"/>
    </xf>
    <xf numFmtId="0" fontId="8" fillId="11" borderId="27" xfId="0" applyFont="1" applyFill="1" applyBorder="1" applyAlignment="1">
      <alignment horizontal="center" vertical="center" wrapText="1"/>
    </xf>
    <xf numFmtId="0" fontId="9" fillId="14" borderId="8" xfId="0" applyFont="1" applyFill="1" applyBorder="1" applyAlignment="1">
      <alignment horizontal="center" vertical="center"/>
    </xf>
    <xf numFmtId="0" fontId="8" fillId="14" borderId="9" xfId="0" applyFont="1" applyFill="1" applyBorder="1" applyAlignment="1">
      <alignment horizontal="center" vertical="center"/>
    </xf>
    <xf numFmtId="14" fontId="7" fillId="14" borderId="12" xfId="0" applyNumberFormat="1" applyFont="1" applyFill="1" applyBorder="1" applyAlignment="1">
      <alignment horizontal="left" vertical="center"/>
    </xf>
    <xf numFmtId="0" fontId="18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9" fontId="3" fillId="5" borderId="0" xfId="1" applyFont="1" applyFill="1" applyAlignment="1">
      <alignment horizontal="center"/>
    </xf>
    <xf numFmtId="9" fontId="3" fillId="14" borderId="0" xfId="1" applyFont="1" applyFill="1" applyAlignment="1">
      <alignment horizontal="center"/>
    </xf>
    <xf numFmtId="9" fontId="3" fillId="8" borderId="0" xfId="0" applyNumberFormat="1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9" fontId="3" fillId="5" borderId="8" xfId="1" applyFont="1" applyFill="1" applyBorder="1" applyAlignment="1">
      <alignment horizontal="center" vertical="center"/>
    </xf>
    <xf numFmtId="0" fontId="19" fillId="3" borderId="0" xfId="0" applyFont="1" applyFill="1"/>
    <xf numFmtId="0" fontId="20" fillId="6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0" fontId="21" fillId="6" borderId="19" xfId="0" applyFont="1" applyFill="1" applyBorder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1" fillId="7" borderId="20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21" fillId="6" borderId="20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4" fillId="0" borderId="4" xfId="0" applyFont="1" applyBorder="1"/>
    <xf numFmtId="0" fontId="25" fillId="0" borderId="0" xfId="0" applyFont="1"/>
    <xf numFmtId="0" fontId="10" fillId="3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3" fillId="9" borderId="31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14" fontId="7" fillId="10" borderId="31" xfId="0" applyNumberFormat="1" applyFont="1" applyFill="1" applyBorder="1" applyAlignment="1">
      <alignment horizontal="left" vertical="center"/>
    </xf>
    <xf numFmtId="14" fontId="7" fillId="14" borderId="31" xfId="0" applyNumberFormat="1" applyFont="1" applyFill="1" applyBorder="1" applyAlignment="1">
      <alignment horizontal="left" vertical="center"/>
    </xf>
    <xf numFmtId="14" fontId="7" fillId="13" borderId="31" xfId="0" applyNumberFormat="1" applyFont="1" applyFill="1" applyBorder="1" applyAlignment="1">
      <alignment horizontal="left" vertical="center"/>
    </xf>
    <xf numFmtId="0" fontId="8" fillId="5" borderId="32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left" vertical="center"/>
    </xf>
    <xf numFmtId="0" fontId="14" fillId="0" borderId="18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left" vertical="center"/>
    </xf>
    <xf numFmtId="14" fontId="7" fillId="7" borderId="20" xfId="0" applyNumberFormat="1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14" borderId="11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7" fillId="0" borderId="2" xfId="0" applyNumberFormat="1" applyFont="1" applyBorder="1" applyAlignment="1">
      <alignment horizontal="left" vertical="center"/>
    </xf>
    <xf numFmtId="14" fontId="7" fillId="0" borderId="20" xfId="0" applyNumberFormat="1" applyFont="1" applyBorder="1" applyAlignment="1">
      <alignment horizontal="left" vertical="center"/>
    </xf>
    <xf numFmtId="164" fontId="9" fillId="4" borderId="25" xfId="0" applyNumberFormat="1" applyFont="1" applyFill="1" applyBorder="1" applyAlignment="1">
      <alignment horizontal="center" vertical="center"/>
    </xf>
    <xf numFmtId="164" fontId="9" fillId="4" borderId="0" xfId="0" applyNumberFormat="1" applyFont="1" applyFill="1" applyAlignment="1">
      <alignment horizontal="center" vertical="center"/>
    </xf>
    <xf numFmtId="0" fontId="9" fillId="4" borderId="25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164" fontId="9" fillId="4" borderId="25" xfId="1" applyNumberFormat="1" applyFont="1" applyFill="1" applyBorder="1" applyAlignment="1">
      <alignment horizontal="center" vertical="center"/>
    </xf>
    <xf numFmtId="164" fontId="9" fillId="4" borderId="0" xfId="1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5E3D5"/>
      <color rgb="FFB3CCB3"/>
      <color rgb="FF00413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0</xdr:colOff>
      <xdr:row>7</xdr:row>
      <xdr:rowOff>0</xdr:rowOff>
    </xdr:from>
    <xdr:to>
      <xdr:col>59</xdr:col>
      <xdr:colOff>531095</xdr:colOff>
      <xdr:row>27</xdr:row>
      <xdr:rowOff>136909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9896139-9238-A0BD-BEA1-E4B87FC54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70393" y="1918607"/>
          <a:ext cx="12736702" cy="6001588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29</xdr:row>
      <xdr:rowOff>0</xdr:rowOff>
    </xdr:from>
    <xdr:to>
      <xdr:col>59</xdr:col>
      <xdr:colOff>331043</xdr:colOff>
      <xdr:row>46</xdr:row>
      <xdr:rowOff>3434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D9D4BC5-2F31-B418-8529-7F4CB6685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70393" y="8327571"/>
          <a:ext cx="12536650" cy="5106113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49</xdr:row>
      <xdr:rowOff>0</xdr:rowOff>
    </xdr:from>
    <xdr:to>
      <xdr:col>59</xdr:col>
      <xdr:colOff>235779</xdr:colOff>
      <xdr:row>68</xdr:row>
      <xdr:rowOff>164029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A983CCA-140B-9654-D7AF-ED088FE08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370393" y="13865679"/>
          <a:ext cx="12441386" cy="5334744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70</xdr:row>
      <xdr:rowOff>0</xdr:rowOff>
    </xdr:from>
    <xdr:to>
      <xdr:col>59</xdr:col>
      <xdr:colOff>311990</xdr:colOff>
      <xdr:row>96</xdr:row>
      <xdr:rowOff>44308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00B8E9B-42F8-7820-0DC0-4DC0B75ED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370393" y="19580679"/>
          <a:ext cx="12517597" cy="5487166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98</xdr:row>
      <xdr:rowOff>0</xdr:rowOff>
    </xdr:from>
    <xdr:to>
      <xdr:col>57</xdr:col>
      <xdr:colOff>817944</xdr:colOff>
      <xdr:row>128</xdr:row>
      <xdr:rowOff>134166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0852C98-2BA5-BA4B-4380-5DA6EA28E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370393" y="25404536"/>
          <a:ext cx="10860016" cy="5849166"/>
        </a:xfrm>
        <a:prstGeom prst="rect">
          <a:avLst/>
        </a:prstGeom>
      </xdr:spPr>
    </xdr:pic>
    <xdr:clientData/>
  </xdr:twoCellAnchor>
  <xdr:twoCellAnchor editAs="oneCell">
    <xdr:from>
      <xdr:col>45</xdr:col>
      <xdr:colOff>0</xdr:colOff>
      <xdr:row>131</xdr:row>
      <xdr:rowOff>0</xdr:rowOff>
    </xdr:from>
    <xdr:to>
      <xdr:col>53</xdr:col>
      <xdr:colOff>59374</xdr:colOff>
      <xdr:row>159</xdr:row>
      <xdr:rowOff>48376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01D54C7-345D-0CF8-0E8F-264657EDF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370393" y="31691036"/>
          <a:ext cx="6182588" cy="5382376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7</xdr:row>
      <xdr:rowOff>0</xdr:rowOff>
    </xdr:from>
    <xdr:to>
      <xdr:col>80</xdr:col>
      <xdr:colOff>201748</xdr:colOff>
      <xdr:row>23</xdr:row>
      <xdr:rowOff>176931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488B5C-2C6F-1E9E-DCF4-B6715EC64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576250" y="1905000"/>
          <a:ext cx="12346123" cy="5153744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29</xdr:row>
      <xdr:rowOff>-1</xdr:rowOff>
    </xdr:from>
    <xdr:to>
      <xdr:col>80</xdr:col>
      <xdr:colOff>138546</xdr:colOff>
      <xdr:row>45</xdr:row>
      <xdr:rowOff>56917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8A98278-E2CF-F198-FDFA-CB79A9C14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463682" y="8433954"/>
          <a:ext cx="12070773" cy="4830551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49</xdr:row>
      <xdr:rowOff>-1</xdr:rowOff>
    </xdr:from>
    <xdr:to>
      <xdr:col>81</xdr:col>
      <xdr:colOff>69273</xdr:colOff>
      <xdr:row>67</xdr:row>
      <xdr:rowOff>182245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A22B207-11CF-25E4-8AE8-C413EC72D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463682" y="14062363"/>
          <a:ext cx="12607636" cy="5169883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70</xdr:row>
      <xdr:rowOff>0</xdr:rowOff>
    </xdr:from>
    <xdr:to>
      <xdr:col>81</xdr:col>
      <xdr:colOff>173182</xdr:colOff>
      <xdr:row>97</xdr:row>
      <xdr:rowOff>14060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B89E611-1F53-E8F3-ECEB-6DB28A207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463682" y="19881273"/>
          <a:ext cx="12711545" cy="5677106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99</xdr:row>
      <xdr:rowOff>0</xdr:rowOff>
    </xdr:from>
    <xdr:to>
      <xdr:col>80</xdr:col>
      <xdr:colOff>432955</xdr:colOff>
      <xdr:row>126</xdr:row>
      <xdr:rowOff>48510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FD35269-F01D-DE21-7E3A-1B1B0892F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463682" y="25925318"/>
          <a:ext cx="12365182" cy="5192010"/>
        </a:xfrm>
        <a:prstGeom prst="rect">
          <a:avLst/>
        </a:prstGeom>
      </xdr:spPr>
    </xdr:pic>
    <xdr:clientData/>
  </xdr:twoCellAnchor>
  <xdr:twoCellAnchor editAs="oneCell">
    <xdr:from>
      <xdr:col>61</xdr:col>
      <xdr:colOff>0</xdr:colOff>
      <xdr:row>130</xdr:row>
      <xdr:rowOff>190499</xdr:rowOff>
    </xdr:from>
    <xdr:to>
      <xdr:col>71</xdr:col>
      <xdr:colOff>363682</xdr:colOff>
      <xdr:row>161</xdr:row>
      <xdr:rowOff>8328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66630BE-D8FE-4D06-9B1A-B61F99317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463682" y="32021317"/>
          <a:ext cx="6840682" cy="5723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A7A1-A1A9-4AE0-AED3-11DD4112882C}">
  <sheetPr>
    <pageSetUpPr fitToPage="1"/>
  </sheetPr>
  <dimension ref="A1:BK131"/>
  <sheetViews>
    <sheetView tabSelected="1" zoomScale="70" zoomScaleNormal="70" zoomScaleSheetLayoutView="115" zoomScalePageLayoutView="55" workbookViewId="0">
      <selection activeCell="A4" sqref="A4"/>
    </sheetView>
  </sheetViews>
  <sheetFormatPr defaultRowHeight="15" x14ac:dyDescent="0.25"/>
  <cols>
    <col min="3" max="11" width="5.7109375" customWidth="1"/>
    <col min="12" max="12" width="11.7109375" customWidth="1"/>
    <col min="13" max="13" width="12.140625" customWidth="1"/>
    <col min="14" max="14" width="9.42578125" customWidth="1"/>
    <col min="15" max="15" width="11.85546875" customWidth="1"/>
    <col min="16" max="16" width="13.42578125" customWidth="1"/>
    <col min="17" max="17" width="13.28515625" customWidth="1"/>
    <col min="22" max="29" width="5.7109375" customWidth="1"/>
    <col min="30" max="31" width="12.28515625" customWidth="1"/>
    <col min="32" max="32" width="11.28515625" customWidth="1"/>
    <col min="33" max="33" width="9.140625" customWidth="1"/>
    <col min="34" max="35" width="5.7109375" customWidth="1"/>
    <col min="36" max="36" width="11.5703125" customWidth="1"/>
    <col min="37" max="37" width="11" customWidth="1"/>
    <col min="38" max="38" width="10.7109375" customWidth="1"/>
    <col min="39" max="39" width="11" customWidth="1"/>
    <col min="40" max="40" width="12.5703125" customWidth="1"/>
    <col min="41" max="41" width="13.5703125" customWidth="1"/>
    <col min="42" max="42" width="9.28515625" customWidth="1"/>
    <col min="43" max="51" width="12.28515625" customWidth="1"/>
    <col min="56" max="58" width="20.28515625" customWidth="1"/>
    <col min="59" max="63" width="12.28515625" customWidth="1"/>
  </cols>
  <sheetData>
    <row r="1" spans="1:63" ht="22.5" x14ac:dyDescent="0.3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63" ht="20.25" x14ac:dyDescent="0.25">
      <c r="A2" s="4" t="s">
        <v>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63" x14ac:dyDescent="0.25">
      <c r="A3" s="5" t="s">
        <v>80</v>
      </c>
      <c r="B3" s="3"/>
      <c r="C3" s="93" t="s">
        <v>74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63" x14ac:dyDescent="0.25">
      <c r="A4" s="5" t="s">
        <v>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63" ht="21" customHeight="1" x14ac:dyDescent="0.25"/>
    <row r="6" spans="1:63" ht="22.5" x14ac:dyDescent="0.3">
      <c r="A6" s="16" t="s">
        <v>24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T6" s="16" t="s">
        <v>25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BK6" s="1"/>
    </row>
    <row r="7" spans="1:63" ht="33.75" customHeight="1" x14ac:dyDescent="0.25">
      <c r="A7" s="11"/>
      <c r="B7" s="12"/>
      <c r="C7" s="124" t="s">
        <v>0</v>
      </c>
      <c r="D7" s="125"/>
      <c r="E7" s="125"/>
      <c r="F7" s="125"/>
      <c r="G7" s="125"/>
      <c r="H7" s="125"/>
      <c r="I7" s="125"/>
      <c r="J7" s="125"/>
      <c r="K7" s="125"/>
      <c r="L7" s="125"/>
      <c r="M7" s="126"/>
      <c r="N7" s="124" t="s">
        <v>1</v>
      </c>
      <c r="O7" s="125"/>
      <c r="P7" s="131"/>
      <c r="Q7" s="129" t="s">
        <v>2</v>
      </c>
      <c r="T7" s="11"/>
      <c r="U7" s="12"/>
      <c r="V7" s="124" t="s">
        <v>52</v>
      </c>
      <c r="W7" s="125"/>
      <c r="X7" s="125"/>
      <c r="Y7" s="125"/>
      <c r="Z7" s="125"/>
      <c r="AA7" s="125"/>
      <c r="AB7" s="125"/>
      <c r="AC7" s="125"/>
      <c r="AD7" s="125"/>
      <c r="AE7" s="126"/>
      <c r="AF7" s="127" t="s">
        <v>53</v>
      </c>
      <c r="AG7" s="127"/>
      <c r="AH7" s="119" t="s">
        <v>54</v>
      </c>
      <c r="AI7" s="120"/>
      <c r="AJ7" s="120"/>
      <c r="AK7" s="121"/>
      <c r="AL7" s="124" t="s">
        <v>1</v>
      </c>
      <c r="AM7" s="125"/>
      <c r="AN7" s="131"/>
      <c r="AO7" s="128" t="s">
        <v>2</v>
      </c>
      <c r="AP7" s="53"/>
      <c r="AT7" t="s">
        <v>68</v>
      </c>
    </row>
    <row r="8" spans="1:63" ht="54.75" customHeight="1" x14ac:dyDescent="0.25">
      <c r="A8" s="11"/>
      <c r="B8" s="12"/>
      <c r="C8" s="19">
        <v>4</v>
      </c>
      <c r="D8" s="20">
        <v>5</v>
      </c>
      <c r="E8" s="20">
        <v>6</v>
      </c>
      <c r="F8" s="20">
        <v>7</v>
      </c>
      <c r="G8" s="20">
        <v>8</v>
      </c>
      <c r="H8" s="20">
        <v>9</v>
      </c>
      <c r="I8" s="20">
        <v>10</v>
      </c>
      <c r="J8" s="20">
        <v>11</v>
      </c>
      <c r="K8" s="20">
        <v>12</v>
      </c>
      <c r="L8" s="21" t="s">
        <v>3</v>
      </c>
      <c r="M8" s="22" t="s">
        <v>37</v>
      </c>
      <c r="N8" s="19" t="s">
        <v>4</v>
      </c>
      <c r="O8" s="110" t="s">
        <v>38</v>
      </c>
      <c r="P8" s="61" t="s">
        <v>78</v>
      </c>
      <c r="Q8" s="130"/>
      <c r="T8" s="54"/>
      <c r="U8" s="55"/>
      <c r="V8" s="56">
        <v>5</v>
      </c>
      <c r="W8" s="57">
        <v>6</v>
      </c>
      <c r="X8" s="57">
        <v>7</v>
      </c>
      <c r="Y8" s="57">
        <v>8</v>
      </c>
      <c r="Z8" s="57">
        <v>9</v>
      </c>
      <c r="AA8" s="57">
        <v>10</v>
      </c>
      <c r="AB8" s="57">
        <v>11</v>
      </c>
      <c r="AC8" s="57">
        <v>12</v>
      </c>
      <c r="AD8" s="58" t="s">
        <v>37</v>
      </c>
      <c r="AE8" s="59" t="s">
        <v>3</v>
      </c>
      <c r="AF8" s="60" t="s">
        <v>53</v>
      </c>
      <c r="AG8" s="81" t="s">
        <v>38</v>
      </c>
      <c r="AH8" s="56">
        <v>4</v>
      </c>
      <c r="AI8" s="57">
        <v>5</v>
      </c>
      <c r="AJ8" s="63" t="s">
        <v>55</v>
      </c>
      <c r="AK8" s="64" t="s">
        <v>38</v>
      </c>
      <c r="AL8" s="65" t="s">
        <v>56</v>
      </c>
      <c r="AM8" s="114" t="s">
        <v>38</v>
      </c>
      <c r="AN8" s="61" t="s">
        <v>79</v>
      </c>
      <c r="AO8" s="129"/>
      <c r="AP8" s="66"/>
    </row>
    <row r="9" spans="1:63" ht="21.95" customHeight="1" x14ac:dyDescent="0.25">
      <c r="A9" s="45" t="s">
        <v>5</v>
      </c>
      <c r="B9" s="46"/>
      <c r="C9" s="24"/>
      <c r="D9" s="24"/>
      <c r="E9" s="24"/>
      <c r="F9" s="24"/>
      <c r="G9" s="24"/>
      <c r="H9" s="24"/>
      <c r="I9" s="24"/>
      <c r="J9" s="24"/>
      <c r="K9" s="24"/>
      <c r="L9" s="24">
        <f t="shared" ref="L9" si="0">($C$8*C9)+($D$8*D9)+($E$8*E9)+($G$8*G9)+($H$8*H9)+($I$8*I9)+($K$8*K9)+($F$8*F9)</f>
        <v>0</v>
      </c>
      <c r="M9" s="25"/>
      <c r="N9" s="24"/>
      <c r="O9" s="25"/>
      <c r="P9" s="25"/>
      <c r="Q9" s="24">
        <f t="shared" ref="Q9" si="1">L9+N9</f>
        <v>0</v>
      </c>
      <c r="R9" s="47">
        <v>1</v>
      </c>
      <c r="S9" s="34"/>
      <c r="T9" s="45" t="s">
        <v>5</v>
      </c>
      <c r="U9" s="67"/>
      <c r="V9" s="94"/>
      <c r="W9" s="94"/>
      <c r="X9" s="94"/>
      <c r="Y9" s="94"/>
      <c r="Z9" s="94"/>
      <c r="AA9" s="94"/>
      <c r="AB9" s="94"/>
      <c r="AC9" s="94"/>
      <c r="AD9" s="95"/>
      <c r="AE9" s="95"/>
      <c r="AF9" s="94"/>
      <c r="AG9" s="95"/>
      <c r="AH9" s="94"/>
      <c r="AI9" s="94"/>
      <c r="AJ9" s="95"/>
      <c r="AK9" s="96"/>
      <c r="AL9" s="97"/>
      <c r="AM9" s="96"/>
      <c r="AN9" s="96"/>
      <c r="AO9" s="94">
        <f>AF9+(AH9*5)+AL9</f>
        <v>0</v>
      </c>
      <c r="AP9" s="47">
        <v>1</v>
      </c>
    </row>
    <row r="10" spans="1:63" ht="21.95" customHeight="1" x14ac:dyDescent="0.25">
      <c r="A10" s="31" t="s">
        <v>6</v>
      </c>
      <c r="B10" s="44"/>
      <c r="C10" s="26"/>
      <c r="D10" s="26"/>
      <c r="E10" s="26"/>
      <c r="F10" s="26">
        <v>1</v>
      </c>
      <c r="G10" s="26"/>
      <c r="H10" s="26">
        <v>3</v>
      </c>
      <c r="I10" s="26">
        <v>1</v>
      </c>
      <c r="J10" s="26">
        <v>1</v>
      </c>
      <c r="K10" s="26">
        <v>2</v>
      </c>
      <c r="L10" s="26">
        <f>($C$8*C10)+($D$8*D10)+($E$8*E10)+($G$8*G10)+($H$8*H10)+($I$8*I10)+($K$8*K10)+($F$8*F10)+($J$8*J10)</f>
        <v>79</v>
      </c>
      <c r="M10" s="27">
        <v>8</v>
      </c>
      <c r="N10" s="26">
        <v>4</v>
      </c>
      <c r="O10" s="27">
        <v>1</v>
      </c>
      <c r="P10" s="27">
        <v>3</v>
      </c>
      <c r="Q10" s="26">
        <f>L10+N10</f>
        <v>83</v>
      </c>
      <c r="R10" s="43">
        <v>1</v>
      </c>
      <c r="T10" s="31" t="s">
        <v>6</v>
      </c>
      <c r="U10" s="44"/>
      <c r="V10" s="98"/>
      <c r="W10" s="98"/>
      <c r="X10" s="98"/>
      <c r="Y10" s="98"/>
      <c r="Z10" s="98">
        <v>1</v>
      </c>
      <c r="AA10" s="98">
        <v>1</v>
      </c>
      <c r="AB10" s="98"/>
      <c r="AC10" s="98"/>
      <c r="AD10" s="99">
        <v>1</v>
      </c>
      <c r="AE10" s="98">
        <f>(W10*W8)+(Y10*Y8)+(Z10*Z8)+(AA10*AA8)+(AB10*AB8)+(AC10*AC8)+(X10*X$8)</f>
        <v>19</v>
      </c>
      <c r="AF10" s="98">
        <v>13</v>
      </c>
      <c r="AG10" s="100"/>
      <c r="AH10" s="98"/>
      <c r="AI10" s="98"/>
      <c r="AJ10" s="98"/>
      <c r="AK10" s="98"/>
      <c r="AL10" s="98"/>
      <c r="AM10" s="100"/>
      <c r="AN10" s="100"/>
      <c r="AO10" s="98">
        <f t="shared" ref="AO10:AO37" si="2">AE10+AF10+AJ10+AL10</f>
        <v>32</v>
      </c>
      <c r="AP10" s="35">
        <v>1</v>
      </c>
    </row>
    <row r="11" spans="1:63" ht="21.95" customHeight="1" x14ac:dyDescent="0.25">
      <c r="A11" s="28" t="s">
        <v>7</v>
      </c>
      <c r="B11" s="36"/>
      <c r="C11" s="24"/>
      <c r="D11" s="24"/>
      <c r="E11" s="24">
        <v>1</v>
      </c>
      <c r="F11" s="24">
        <v>1</v>
      </c>
      <c r="G11" s="24">
        <v>2</v>
      </c>
      <c r="H11" s="24">
        <v>2</v>
      </c>
      <c r="I11" s="24">
        <v>2</v>
      </c>
      <c r="J11" s="24">
        <v>1</v>
      </c>
      <c r="K11" s="24">
        <v>2</v>
      </c>
      <c r="L11" s="24">
        <f>($C$8*C11)+($D$8*D11)+($E$8*E11)+($G$8*G11)+($H$8*H11)+($I$8*I11)+($K$8*K11)+($F$8*F11)+($J$8*J11)</f>
        <v>102</v>
      </c>
      <c r="M11" s="25">
        <v>8</v>
      </c>
      <c r="N11" s="24">
        <v>4</v>
      </c>
      <c r="O11" s="25">
        <v>1</v>
      </c>
      <c r="P11" s="25">
        <v>3</v>
      </c>
      <c r="Q11" s="24">
        <f>L11+N11</f>
        <v>106</v>
      </c>
      <c r="R11" s="116">
        <v>5</v>
      </c>
      <c r="T11" s="28" t="s">
        <v>7</v>
      </c>
      <c r="U11" s="36"/>
      <c r="V11" s="94"/>
      <c r="W11" s="94"/>
      <c r="X11" s="94"/>
      <c r="Y11" s="94"/>
      <c r="Z11" s="94">
        <v>1</v>
      </c>
      <c r="AA11" s="94">
        <v>1</v>
      </c>
      <c r="AB11" s="94">
        <v>1</v>
      </c>
      <c r="AC11" s="94"/>
      <c r="AD11" s="101">
        <v>2</v>
      </c>
      <c r="AE11" s="94">
        <f>(V11*V8)+(W11*W8)+(Y11*Y8)+(Z11*Z8)+(AA11*AA8)+(AB11*AB8)+(AC11*AC8)+(X11*X$8)</f>
        <v>30</v>
      </c>
      <c r="AF11" s="94">
        <v>80</v>
      </c>
      <c r="AG11" s="95">
        <v>3</v>
      </c>
      <c r="AH11" s="94"/>
      <c r="AI11" s="94"/>
      <c r="AJ11" s="94"/>
      <c r="AK11" s="94"/>
      <c r="AL11" s="94">
        <v>1</v>
      </c>
      <c r="AM11" s="95"/>
      <c r="AN11" s="95">
        <v>1</v>
      </c>
      <c r="AO11" s="94">
        <f t="shared" si="2"/>
        <v>111</v>
      </c>
      <c r="AP11" s="116">
        <v>5</v>
      </c>
    </row>
    <row r="12" spans="1:63" ht="21.95" customHeight="1" x14ac:dyDescent="0.25">
      <c r="A12" s="28" t="s">
        <v>8</v>
      </c>
      <c r="B12" s="29"/>
      <c r="C12" s="24"/>
      <c r="D12" s="24"/>
      <c r="E12" s="24">
        <v>1</v>
      </c>
      <c r="F12" s="24">
        <v>1</v>
      </c>
      <c r="G12" s="24">
        <v>2</v>
      </c>
      <c r="H12" s="24">
        <v>2</v>
      </c>
      <c r="I12" s="24">
        <v>2</v>
      </c>
      <c r="J12" s="24">
        <v>1</v>
      </c>
      <c r="K12" s="24">
        <v>2</v>
      </c>
      <c r="L12" s="24">
        <f t="shared" ref="L12:L15" si="3">($C$8*C12)+($D$8*D12)+($E$8*E12)+($G$8*G12)+($H$8*H12)+($I$8*I12)+($K$8*K12)+($F$8*F12)+($J$8*J12)</f>
        <v>102</v>
      </c>
      <c r="M12" s="25">
        <v>8</v>
      </c>
      <c r="N12" s="24">
        <v>4</v>
      </c>
      <c r="O12" s="25">
        <v>1</v>
      </c>
      <c r="P12" s="25">
        <v>3</v>
      </c>
      <c r="Q12" s="24">
        <f>L12+N12</f>
        <v>106</v>
      </c>
      <c r="R12" s="117"/>
      <c r="T12" s="28" t="s">
        <v>8</v>
      </c>
      <c r="U12" s="29"/>
      <c r="V12" s="94"/>
      <c r="W12" s="94"/>
      <c r="X12" s="94"/>
      <c r="Y12" s="94"/>
      <c r="Z12" s="94">
        <v>1</v>
      </c>
      <c r="AA12" s="94">
        <v>1</v>
      </c>
      <c r="AB12" s="94">
        <v>1</v>
      </c>
      <c r="AC12" s="94"/>
      <c r="AD12" s="101">
        <v>2</v>
      </c>
      <c r="AE12" s="94">
        <f>(V12*V8)+(W12*W8)+(Y12*Y8)+(Z12*Z8)+(AA12*AA8)+(AB12*AB8)+(AC12*AC8)+(X12*X$8)</f>
        <v>30</v>
      </c>
      <c r="AF12" s="94">
        <v>80</v>
      </c>
      <c r="AG12" s="95">
        <v>3</v>
      </c>
      <c r="AH12" s="94"/>
      <c r="AI12" s="94"/>
      <c r="AJ12" s="94"/>
      <c r="AK12" s="94"/>
      <c r="AL12" s="94">
        <v>1</v>
      </c>
      <c r="AM12" s="95"/>
      <c r="AN12" s="95">
        <v>1</v>
      </c>
      <c r="AO12" s="94">
        <f t="shared" si="2"/>
        <v>111</v>
      </c>
      <c r="AP12" s="117"/>
    </row>
    <row r="13" spans="1:63" ht="21.95" customHeight="1" x14ac:dyDescent="0.25">
      <c r="A13" s="28" t="s">
        <v>9</v>
      </c>
      <c r="B13" s="36"/>
      <c r="C13" s="24"/>
      <c r="D13" s="24"/>
      <c r="E13" s="24">
        <v>1</v>
      </c>
      <c r="F13" s="24">
        <v>1</v>
      </c>
      <c r="G13" s="24">
        <v>2</v>
      </c>
      <c r="H13" s="24">
        <v>2</v>
      </c>
      <c r="I13" s="24">
        <v>2</v>
      </c>
      <c r="J13" s="24">
        <v>1</v>
      </c>
      <c r="K13" s="24">
        <v>2</v>
      </c>
      <c r="L13" s="24">
        <f t="shared" si="3"/>
        <v>102</v>
      </c>
      <c r="M13" s="25">
        <v>8</v>
      </c>
      <c r="N13" s="24">
        <v>4</v>
      </c>
      <c r="O13" s="25">
        <v>1</v>
      </c>
      <c r="P13" s="25">
        <v>3</v>
      </c>
      <c r="Q13" s="24">
        <f>L13+N13</f>
        <v>106</v>
      </c>
      <c r="R13" s="117"/>
      <c r="T13" s="28" t="s">
        <v>9</v>
      </c>
      <c r="U13" s="36"/>
      <c r="V13" s="94"/>
      <c r="W13" s="94"/>
      <c r="X13" s="94"/>
      <c r="Y13" s="94"/>
      <c r="Z13" s="94">
        <v>1</v>
      </c>
      <c r="AA13" s="94">
        <v>1</v>
      </c>
      <c r="AB13" s="94">
        <v>1</v>
      </c>
      <c r="AC13" s="94"/>
      <c r="AD13" s="101">
        <v>2</v>
      </c>
      <c r="AE13" s="94">
        <f>(V13*V8)+(W13*W8)+(Y13*Y8)+(Z13*Z8)+(AA13*AA8)+(AB13*AB8)+AC13*AC8+(X13*X$8)</f>
        <v>30</v>
      </c>
      <c r="AF13" s="94">
        <v>80</v>
      </c>
      <c r="AG13" s="95">
        <v>3</v>
      </c>
      <c r="AH13" s="94"/>
      <c r="AI13" s="94"/>
      <c r="AJ13" s="94"/>
      <c r="AK13" s="94"/>
      <c r="AL13" s="94">
        <v>1</v>
      </c>
      <c r="AM13" s="95"/>
      <c r="AN13" s="95">
        <v>1</v>
      </c>
      <c r="AO13" s="94">
        <f t="shared" si="2"/>
        <v>111</v>
      </c>
      <c r="AP13" s="117"/>
    </row>
    <row r="14" spans="1:63" ht="21.95" customHeight="1" x14ac:dyDescent="0.25">
      <c r="A14" s="28" t="s">
        <v>11</v>
      </c>
      <c r="B14" s="29"/>
      <c r="C14" s="24"/>
      <c r="D14" s="24"/>
      <c r="E14" s="24">
        <v>1</v>
      </c>
      <c r="F14" s="24">
        <v>1</v>
      </c>
      <c r="G14" s="24">
        <v>2</v>
      </c>
      <c r="H14" s="24">
        <v>2</v>
      </c>
      <c r="I14" s="24">
        <v>2</v>
      </c>
      <c r="J14" s="24">
        <v>1</v>
      </c>
      <c r="K14" s="24">
        <v>2</v>
      </c>
      <c r="L14" s="24">
        <f t="shared" si="3"/>
        <v>102</v>
      </c>
      <c r="M14" s="25">
        <v>8</v>
      </c>
      <c r="N14" s="24">
        <v>4</v>
      </c>
      <c r="O14" s="25">
        <v>1</v>
      </c>
      <c r="P14" s="25">
        <v>3</v>
      </c>
      <c r="Q14" s="24">
        <f t="shared" ref="Q14:Q31" si="4">L14+N14</f>
        <v>106</v>
      </c>
      <c r="R14" s="117"/>
      <c r="T14" s="28" t="s">
        <v>11</v>
      </c>
      <c r="U14" s="29"/>
      <c r="V14" s="94"/>
      <c r="W14" s="94"/>
      <c r="X14" s="94"/>
      <c r="Y14" s="94"/>
      <c r="Z14" s="94">
        <v>1</v>
      </c>
      <c r="AA14" s="94">
        <v>1</v>
      </c>
      <c r="AB14" s="94">
        <v>1</v>
      </c>
      <c r="AC14" s="94"/>
      <c r="AD14" s="101">
        <v>2</v>
      </c>
      <c r="AE14" s="94">
        <f>(V14*V8)+(W14*W8)+(Y14*Y8)+(Z14*Z8)+(AA14*AA8)+(AB14*AB8)+(AC14*AC8)+(X14*X$8)</f>
        <v>30</v>
      </c>
      <c r="AF14" s="94">
        <v>80</v>
      </c>
      <c r="AG14" s="95">
        <v>3</v>
      </c>
      <c r="AH14" s="94"/>
      <c r="AI14" s="94"/>
      <c r="AJ14" s="94"/>
      <c r="AK14" s="94"/>
      <c r="AL14" s="94">
        <v>1</v>
      </c>
      <c r="AM14" s="95"/>
      <c r="AN14" s="95">
        <v>1</v>
      </c>
      <c r="AO14" s="94">
        <f t="shared" si="2"/>
        <v>111</v>
      </c>
      <c r="AP14" s="117"/>
    </row>
    <row r="15" spans="1:63" ht="21.95" customHeight="1" x14ac:dyDescent="0.25">
      <c r="A15" s="28" t="s">
        <v>12</v>
      </c>
      <c r="B15" s="36"/>
      <c r="C15" s="24"/>
      <c r="D15" s="24"/>
      <c r="E15" s="24">
        <v>1</v>
      </c>
      <c r="F15" s="24">
        <v>1</v>
      </c>
      <c r="G15" s="24">
        <v>2</v>
      </c>
      <c r="H15" s="24">
        <v>2</v>
      </c>
      <c r="I15" s="24">
        <v>2</v>
      </c>
      <c r="J15" s="24">
        <v>1</v>
      </c>
      <c r="K15" s="24">
        <v>2</v>
      </c>
      <c r="L15" s="24">
        <f t="shared" si="3"/>
        <v>102</v>
      </c>
      <c r="M15" s="25">
        <v>8</v>
      </c>
      <c r="N15" s="24">
        <v>4</v>
      </c>
      <c r="O15" s="25">
        <v>1</v>
      </c>
      <c r="P15" s="25">
        <v>3</v>
      </c>
      <c r="Q15" s="24">
        <f t="shared" si="4"/>
        <v>106</v>
      </c>
      <c r="R15" s="118"/>
      <c r="T15" s="28" t="s">
        <v>12</v>
      </c>
      <c r="U15" s="36"/>
      <c r="V15" s="94"/>
      <c r="W15" s="94"/>
      <c r="X15" s="94"/>
      <c r="Y15" s="94"/>
      <c r="Z15" s="94">
        <v>1</v>
      </c>
      <c r="AA15" s="94">
        <v>1</v>
      </c>
      <c r="AB15" s="94">
        <v>1</v>
      </c>
      <c r="AC15" s="94"/>
      <c r="AD15" s="101">
        <v>2</v>
      </c>
      <c r="AE15" s="94">
        <f>(V15*V8)+(W15*W8)+(Y15*Y8)+(Z15*Z8)+(AA15*AA8)+(AB15*AB8)+(AC15*AC8)+(X15*X$8)</f>
        <v>30</v>
      </c>
      <c r="AF15" s="94">
        <f>(20*2)+(14*2)+(6*2)</f>
        <v>80</v>
      </c>
      <c r="AG15" s="95">
        <v>3</v>
      </c>
      <c r="AH15" s="94"/>
      <c r="AI15" s="94"/>
      <c r="AJ15" s="94"/>
      <c r="AK15" s="94"/>
      <c r="AL15" s="94">
        <v>1</v>
      </c>
      <c r="AM15" s="95"/>
      <c r="AN15" s="95">
        <v>1</v>
      </c>
      <c r="AO15" s="94">
        <f t="shared" si="2"/>
        <v>111</v>
      </c>
      <c r="AP15" s="118"/>
    </row>
    <row r="16" spans="1:63" ht="21.95" customHeight="1" x14ac:dyDescent="0.25">
      <c r="A16" s="31" t="s">
        <v>13</v>
      </c>
      <c r="B16" s="32"/>
      <c r="C16" s="26"/>
      <c r="D16" s="26"/>
      <c r="E16" s="26">
        <v>1</v>
      </c>
      <c r="F16" s="26"/>
      <c r="G16" s="26">
        <v>2</v>
      </c>
      <c r="H16" s="26">
        <v>1</v>
      </c>
      <c r="I16" s="26">
        <v>2</v>
      </c>
      <c r="J16" s="26"/>
      <c r="K16" s="26"/>
      <c r="L16" s="26">
        <f>($C$8*C16)+($D$8*D16)+($E$8*E16)+($G$8*G16)+($H$8*H16)+($I$8*I16)+($K$8*K16)+($F$8*F16)+($J$8*J16)</f>
        <v>51</v>
      </c>
      <c r="M16" s="27">
        <v>4</v>
      </c>
      <c r="N16" s="26"/>
      <c r="O16" s="27"/>
      <c r="P16" s="27"/>
      <c r="Q16" s="26">
        <f t="shared" si="4"/>
        <v>51</v>
      </c>
      <c r="R16" s="43">
        <v>1</v>
      </c>
      <c r="T16" s="31" t="s">
        <v>13</v>
      </c>
      <c r="U16" s="32"/>
      <c r="V16" s="102">
        <v>1</v>
      </c>
      <c r="W16" s="102">
        <v>1</v>
      </c>
      <c r="X16" s="102">
        <v>1</v>
      </c>
      <c r="Y16" s="98"/>
      <c r="Z16" s="102">
        <v>2</v>
      </c>
      <c r="AA16" s="102">
        <v>1</v>
      </c>
      <c r="AB16" s="102"/>
      <c r="AC16" s="98"/>
      <c r="AD16" s="99">
        <v>3</v>
      </c>
      <c r="AE16" s="98">
        <f>(V16*V8)+(W16*W8)+(Y16*Y8)+(Z16*Z8)+(AA16*AA8)+(AC16*AC8)+(X16*X$8)</f>
        <v>46</v>
      </c>
      <c r="AF16" s="98"/>
      <c r="AG16" s="100"/>
      <c r="AH16" s="98"/>
      <c r="AI16" s="98"/>
      <c r="AJ16" s="98"/>
      <c r="AK16" s="98"/>
      <c r="AL16" s="98">
        <v>1</v>
      </c>
      <c r="AM16" s="100"/>
      <c r="AN16" s="100">
        <v>1</v>
      </c>
      <c r="AO16" s="98">
        <f t="shared" si="2"/>
        <v>47</v>
      </c>
      <c r="AP16" s="43">
        <v>1</v>
      </c>
    </row>
    <row r="17" spans="1:46" ht="21.95" customHeight="1" x14ac:dyDescent="0.25">
      <c r="A17" s="28" t="s">
        <v>14</v>
      </c>
      <c r="B17" s="30"/>
      <c r="C17" s="24"/>
      <c r="D17" s="24"/>
      <c r="E17" s="24">
        <v>1</v>
      </c>
      <c r="F17" s="24"/>
      <c r="G17" s="24">
        <v>2</v>
      </c>
      <c r="H17" s="24">
        <v>1</v>
      </c>
      <c r="I17" s="24">
        <v>2</v>
      </c>
      <c r="J17" s="24"/>
      <c r="K17" s="24"/>
      <c r="L17" s="24">
        <f>($C$8*C17)+($D$8*D17)+($E$8*E17)+($G$8*G17)+($H$8*H17)+($I$8*I17)+($K$8*K17)+($F$8*F17)+($J$8*J17)</f>
        <v>51</v>
      </c>
      <c r="M17" s="25">
        <v>4</v>
      </c>
      <c r="N17" s="24">
        <v>5</v>
      </c>
      <c r="O17" s="25">
        <v>2</v>
      </c>
      <c r="P17" s="25">
        <v>3</v>
      </c>
      <c r="Q17" s="24">
        <f t="shared" si="4"/>
        <v>56</v>
      </c>
      <c r="R17" s="116">
        <v>2</v>
      </c>
      <c r="T17" s="28" t="s">
        <v>14</v>
      </c>
      <c r="U17" s="30"/>
      <c r="V17" s="94">
        <v>1</v>
      </c>
      <c r="W17" s="94">
        <v>1</v>
      </c>
      <c r="X17" s="94">
        <v>1</v>
      </c>
      <c r="Y17" s="94"/>
      <c r="Z17" s="94">
        <v>2</v>
      </c>
      <c r="AA17" s="94">
        <v>1</v>
      </c>
      <c r="AB17" s="94"/>
      <c r="AC17" s="94">
        <v>1</v>
      </c>
      <c r="AD17" s="101">
        <v>3</v>
      </c>
      <c r="AE17" s="94">
        <f>(V17*V8)+(W17*W8)+(Y17*Y8)+(Z17*Z8)+(AA17*AA8)+(AC17*AC8)+(X17*X$8)</f>
        <v>58</v>
      </c>
      <c r="AF17" s="94"/>
      <c r="AG17" s="95"/>
      <c r="AH17" s="94"/>
      <c r="AI17" s="94"/>
      <c r="AJ17" s="94"/>
      <c r="AK17" s="94"/>
      <c r="AL17" s="94">
        <v>3</v>
      </c>
      <c r="AM17" s="95"/>
      <c r="AN17" s="95">
        <v>3</v>
      </c>
      <c r="AO17" s="94">
        <f t="shared" si="2"/>
        <v>61</v>
      </c>
      <c r="AP17" s="43">
        <v>1</v>
      </c>
    </row>
    <row r="18" spans="1:46" ht="21.95" customHeight="1" x14ac:dyDescent="0.25">
      <c r="A18" s="28" t="s">
        <v>15</v>
      </c>
      <c r="B18" s="30"/>
      <c r="C18" s="24"/>
      <c r="D18" s="24"/>
      <c r="E18" s="24">
        <v>1</v>
      </c>
      <c r="F18" s="24"/>
      <c r="G18" s="24">
        <v>2</v>
      </c>
      <c r="H18" s="24">
        <v>1</v>
      </c>
      <c r="I18" s="24">
        <v>2</v>
      </c>
      <c r="J18" s="24"/>
      <c r="K18" s="24"/>
      <c r="L18" s="24">
        <f>($C$8*C18)+($D$8*D18)+($E$8*E18)+($G$8*G18)+($H$8*H18)+($I$8*I18)+($K$8*K18)+($F$8*F18)+($J$8*J18)</f>
        <v>51</v>
      </c>
      <c r="M18" s="25">
        <v>4</v>
      </c>
      <c r="N18" s="24">
        <v>5</v>
      </c>
      <c r="O18" s="25">
        <v>2</v>
      </c>
      <c r="P18" s="25">
        <v>3</v>
      </c>
      <c r="Q18" s="24">
        <f t="shared" si="4"/>
        <v>56</v>
      </c>
      <c r="R18" s="118"/>
      <c r="T18" s="28" t="s">
        <v>15</v>
      </c>
      <c r="U18" s="30"/>
      <c r="V18" s="94">
        <v>1</v>
      </c>
      <c r="W18" s="94">
        <v>1</v>
      </c>
      <c r="X18" s="94">
        <v>1</v>
      </c>
      <c r="Y18" s="94">
        <v>1</v>
      </c>
      <c r="Z18" s="94">
        <v>1</v>
      </c>
      <c r="AA18" s="94">
        <v>1</v>
      </c>
      <c r="AB18" s="94"/>
      <c r="AC18" s="94">
        <v>1</v>
      </c>
      <c r="AD18" s="101">
        <v>2</v>
      </c>
      <c r="AE18" s="94">
        <f>(V18*V8)+(W18*W8)+(Y18*Y8)+(Z18*Z8)+(AA18*AA8)+(AC18*AC8)+(X18*X8)</f>
        <v>57</v>
      </c>
      <c r="AF18" s="94"/>
      <c r="AG18" s="95"/>
      <c r="AH18" s="94"/>
      <c r="AI18" s="94"/>
      <c r="AJ18" s="94"/>
      <c r="AK18" s="94"/>
      <c r="AL18" s="94">
        <v>4</v>
      </c>
      <c r="AM18" s="95"/>
      <c r="AN18" s="95">
        <v>4</v>
      </c>
      <c r="AO18" s="94">
        <f t="shared" si="2"/>
        <v>61</v>
      </c>
      <c r="AP18" s="116">
        <v>3</v>
      </c>
    </row>
    <row r="19" spans="1:46" ht="21.95" customHeight="1" x14ac:dyDescent="0.25">
      <c r="A19" s="31" t="s">
        <v>16</v>
      </c>
      <c r="B19" s="32"/>
      <c r="C19" s="26"/>
      <c r="D19" s="26">
        <v>1</v>
      </c>
      <c r="E19" s="26">
        <v>2</v>
      </c>
      <c r="F19" s="26"/>
      <c r="G19" s="26">
        <v>1</v>
      </c>
      <c r="H19" s="26"/>
      <c r="I19" s="26"/>
      <c r="J19" s="26"/>
      <c r="K19" s="26"/>
      <c r="L19" s="26">
        <f>($C$8*C19)+($D$8*D19)+($E$8*E19)+($G$8*G19)+($H$8*H19)+($I$8*I19)+($K$8*K19)+($F$8*F19)+($J$8*J19)</f>
        <v>25</v>
      </c>
      <c r="M19" s="27"/>
      <c r="N19" s="26"/>
      <c r="O19" s="27"/>
      <c r="P19" s="27"/>
      <c r="Q19" s="26">
        <f t="shared" si="4"/>
        <v>25</v>
      </c>
      <c r="R19" s="116">
        <v>13</v>
      </c>
      <c r="T19" s="28" t="s">
        <v>16</v>
      </c>
      <c r="U19" s="30"/>
      <c r="V19" s="94">
        <v>1</v>
      </c>
      <c r="W19" s="94">
        <v>1</v>
      </c>
      <c r="X19" s="94">
        <v>1</v>
      </c>
      <c r="Y19" s="94">
        <v>1</v>
      </c>
      <c r="Z19" s="94">
        <v>1</v>
      </c>
      <c r="AA19" s="94">
        <v>1</v>
      </c>
      <c r="AB19" s="94"/>
      <c r="AC19" s="94">
        <v>1</v>
      </c>
      <c r="AD19" s="101">
        <v>2</v>
      </c>
      <c r="AE19" s="94">
        <f>(V19*V8)+(W19*W8)+(Y19*Y8)+(Z19*Z8)+(AA19*AA8)+(AC19*AC8)+(X19*X8)</f>
        <v>57</v>
      </c>
      <c r="AF19" s="94"/>
      <c r="AG19" s="95"/>
      <c r="AH19" s="94"/>
      <c r="AI19" s="94"/>
      <c r="AJ19" s="94"/>
      <c r="AK19" s="94"/>
      <c r="AL19" s="94">
        <v>4</v>
      </c>
      <c r="AM19" s="95"/>
      <c r="AN19" s="95">
        <v>4</v>
      </c>
      <c r="AO19" s="94">
        <f t="shared" si="2"/>
        <v>61</v>
      </c>
      <c r="AP19" s="132"/>
    </row>
    <row r="20" spans="1:46" ht="21.95" customHeight="1" x14ac:dyDescent="0.25">
      <c r="A20" s="31" t="s">
        <v>17</v>
      </c>
      <c r="B20" s="32"/>
      <c r="C20" s="26"/>
      <c r="D20" s="26">
        <v>1</v>
      </c>
      <c r="E20" s="26">
        <v>2</v>
      </c>
      <c r="F20" s="26"/>
      <c r="G20" s="26">
        <v>1</v>
      </c>
      <c r="H20" s="26"/>
      <c r="I20" s="26"/>
      <c r="J20" s="26"/>
      <c r="K20" s="26"/>
      <c r="L20" s="26">
        <f t="shared" ref="L20:L31" si="5">($C$8*C20)+($D$8*D20)+($E$8*E20)+($G$8*G20)+($H$8*H20)+($I$8*I20)+($K$8*K20)+($F$8*F20)+($J$8*J20)</f>
        <v>25</v>
      </c>
      <c r="M20" s="27"/>
      <c r="N20" s="26"/>
      <c r="O20" s="27"/>
      <c r="P20" s="27"/>
      <c r="Q20" s="26">
        <f t="shared" si="4"/>
        <v>25</v>
      </c>
      <c r="R20" s="117"/>
      <c r="T20" s="28" t="s">
        <v>17</v>
      </c>
      <c r="U20" s="30"/>
      <c r="V20" s="94">
        <v>1</v>
      </c>
      <c r="W20" s="94">
        <v>1</v>
      </c>
      <c r="X20" s="94">
        <v>1</v>
      </c>
      <c r="Y20" s="94">
        <v>1</v>
      </c>
      <c r="Z20" s="94">
        <v>1</v>
      </c>
      <c r="AA20" s="94">
        <v>1</v>
      </c>
      <c r="AB20" s="94"/>
      <c r="AC20" s="94">
        <v>1</v>
      </c>
      <c r="AD20" s="101">
        <v>2</v>
      </c>
      <c r="AE20" s="94">
        <f>(V20*V8)+(W20*W8)+(Y20*Y8)+(Z20*Z8)+(AA20*AA8)+(AC20*AC8)+(X20*X8)</f>
        <v>57</v>
      </c>
      <c r="AF20" s="94"/>
      <c r="AG20" s="95"/>
      <c r="AH20" s="94"/>
      <c r="AI20" s="94"/>
      <c r="AJ20" s="94"/>
      <c r="AK20" s="94"/>
      <c r="AL20" s="94">
        <v>4</v>
      </c>
      <c r="AM20" s="95"/>
      <c r="AN20" s="95">
        <v>4</v>
      </c>
      <c r="AO20" s="94">
        <f t="shared" si="2"/>
        <v>61</v>
      </c>
      <c r="AP20" s="133"/>
    </row>
    <row r="21" spans="1:46" ht="21.95" customHeight="1" x14ac:dyDescent="0.25">
      <c r="A21" s="31" t="s">
        <v>18</v>
      </c>
      <c r="B21" s="33"/>
      <c r="C21" s="26"/>
      <c r="D21" s="26">
        <v>1</v>
      </c>
      <c r="E21" s="26">
        <v>2</v>
      </c>
      <c r="F21" s="26"/>
      <c r="G21" s="26">
        <v>1</v>
      </c>
      <c r="H21" s="26"/>
      <c r="I21" s="26"/>
      <c r="J21" s="26"/>
      <c r="K21" s="26"/>
      <c r="L21" s="26">
        <f t="shared" si="5"/>
        <v>25</v>
      </c>
      <c r="M21" s="27"/>
      <c r="N21" s="26"/>
      <c r="O21" s="27"/>
      <c r="P21" s="27"/>
      <c r="Q21" s="26">
        <f t="shared" si="4"/>
        <v>25</v>
      </c>
      <c r="R21" s="117"/>
      <c r="T21" s="31" t="s">
        <v>18</v>
      </c>
      <c r="U21" s="33"/>
      <c r="V21" s="102"/>
      <c r="W21" s="102"/>
      <c r="X21" s="102"/>
      <c r="Y21" s="102"/>
      <c r="Z21" s="102"/>
      <c r="AA21" s="102"/>
      <c r="AB21" s="102"/>
      <c r="AC21" s="98"/>
      <c r="AD21" s="99"/>
      <c r="AE21" s="98"/>
      <c r="AF21" s="98"/>
      <c r="AG21" s="100"/>
      <c r="AH21" s="98"/>
      <c r="AI21" s="98">
        <v>2</v>
      </c>
      <c r="AJ21" s="98">
        <f>AI21*AI$8</f>
        <v>10</v>
      </c>
      <c r="AK21" s="100"/>
      <c r="AL21" s="98">
        <v>9</v>
      </c>
      <c r="AM21" s="100"/>
      <c r="AN21" s="100">
        <v>4</v>
      </c>
      <c r="AO21" s="98">
        <f>AE21+AF21+AJ21+AL21</f>
        <v>19</v>
      </c>
      <c r="AP21" s="116">
        <v>17</v>
      </c>
    </row>
    <row r="22" spans="1:46" ht="21.95" customHeight="1" x14ac:dyDescent="0.25">
      <c r="A22" s="31" t="s">
        <v>19</v>
      </c>
      <c r="B22" s="33"/>
      <c r="C22" s="26"/>
      <c r="D22" s="26">
        <v>1</v>
      </c>
      <c r="E22" s="26">
        <v>2</v>
      </c>
      <c r="F22" s="26"/>
      <c r="G22" s="26">
        <v>1</v>
      </c>
      <c r="H22" s="26"/>
      <c r="I22" s="26"/>
      <c r="J22" s="26"/>
      <c r="K22" s="26"/>
      <c r="L22" s="26">
        <f t="shared" si="5"/>
        <v>25</v>
      </c>
      <c r="M22" s="27"/>
      <c r="N22" s="26"/>
      <c r="O22" s="27"/>
      <c r="P22" s="27"/>
      <c r="Q22" s="26">
        <f t="shared" si="4"/>
        <v>25</v>
      </c>
      <c r="R22" s="117"/>
      <c r="T22" s="31" t="s">
        <v>19</v>
      </c>
      <c r="U22" s="33"/>
      <c r="V22" s="102"/>
      <c r="W22" s="102"/>
      <c r="X22" s="102"/>
      <c r="Y22" s="102"/>
      <c r="Z22" s="103"/>
      <c r="AA22" s="102"/>
      <c r="AB22" s="102"/>
      <c r="AC22" s="98"/>
      <c r="AD22" s="99"/>
      <c r="AE22" s="98"/>
      <c r="AF22" s="98"/>
      <c r="AG22" s="100"/>
      <c r="AH22" s="98"/>
      <c r="AI22" s="98">
        <v>2</v>
      </c>
      <c r="AJ22" s="98">
        <f t="shared" ref="AJ22:AJ37" si="6">AI22*AI$8</f>
        <v>10</v>
      </c>
      <c r="AK22" s="100"/>
      <c r="AL22" s="98">
        <v>9</v>
      </c>
      <c r="AM22" s="100"/>
      <c r="AN22" s="100">
        <v>4</v>
      </c>
      <c r="AO22" s="98">
        <f>AE22+AF22+AJ22+AL22</f>
        <v>19</v>
      </c>
      <c r="AP22" s="132"/>
    </row>
    <row r="23" spans="1:46" ht="21.95" customHeight="1" x14ac:dyDescent="0.25">
      <c r="A23" s="31" t="s">
        <v>20</v>
      </c>
      <c r="B23" s="33"/>
      <c r="C23" s="26"/>
      <c r="D23" s="26">
        <v>1</v>
      </c>
      <c r="E23" s="26">
        <v>2</v>
      </c>
      <c r="F23" s="26"/>
      <c r="G23" s="26">
        <v>1</v>
      </c>
      <c r="H23" s="26"/>
      <c r="I23" s="26"/>
      <c r="J23" s="26"/>
      <c r="K23" s="26"/>
      <c r="L23" s="26">
        <f t="shared" si="5"/>
        <v>25</v>
      </c>
      <c r="M23" s="27"/>
      <c r="N23" s="26"/>
      <c r="O23" s="27"/>
      <c r="P23" s="27"/>
      <c r="Q23" s="26">
        <f t="shared" si="4"/>
        <v>25</v>
      </c>
      <c r="R23" s="117"/>
      <c r="T23" s="31" t="s">
        <v>20</v>
      </c>
      <c r="U23" s="33"/>
      <c r="V23" s="102"/>
      <c r="W23" s="102"/>
      <c r="X23" s="102"/>
      <c r="Y23" s="102"/>
      <c r="Z23" s="103"/>
      <c r="AA23" s="102"/>
      <c r="AB23" s="102"/>
      <c r="AC23" s="98"/>
      <c r="AD23" s="99"/>
      <c r="AE23" s="98"/>
      <c r="AF23" s="98"/>
      <c r="AG23" s="100"/>
      <c r="AH23" s="98"/>
      <c r="AI23" s="98">
        <v>2</v>
      </c>
      <c r="AJ23" s="98">
        <f t="shared" si="6"/>
        <v>10</v>
      </c>
      <c r="AK23" s="100"/>
      <c r="AL23" s="98">
        <v>9</v>
      </c>
      <c r="AM23" s="100"/>
      <c r="AN23" s="100">
        <v>4</v>
      </c>
      <c r="AO23" s="98">
        <f t="shared" si="2"/>
        <v>19</v>
      </c>
      <c r="AP23" s="132"/>
    </row>
    <row r="24" spans="1:46" ht="21.95" customHeight="1" x14ac:dyDescent="0.25">
      <c r="A24" s="31" t="s">
        <v>21</v>
      </c>
      <c r="B24" s="33"/>
      <c r="C24" s="26"/>
      <c r="D24" s="26">
        <v>1</v>
      </c>
      <c r="E24" s="26">
        <v>2</v>
      </c>
      <c r="F24" s="26"/>
      <c r="G24" s="26">
        <v>1</v>
      </c>
      <c r="H24" s="26"/>
      <c r="I24" s="26"/>
      <c r="J24" s="26"/>
      <c r="K24" s="26"/>
      <c r="L24" s="26">
        <f t="shared" si="5"/>
        <v>25</v>
      </c>
      <c r="M24" s="27"/>
      <c r="N24" s="26"/>
      <c r="O24" s="27"/>
      <c r="P24" s="27"/>
      <c r="Q24" s="26">
        <f t="shared" si="4"/>
        <v>25</v>
      </c>
      <c r="R24" s="117"/>
      <c r="T24" s="31" t="s">
        <v>21</v>
      </c>
      <c r="U24" s="33"/>
      <c r="V24" s="102"/>
      <c r="W24" s="102"/>
      <c r="X24" s="102"/>
      <c r="Y24" s="102"/>
      <c r="Z24" s="103"/>
      <c r="AA24" s="102"/>
      <c r="AB24" s="102"/>
      <c r="AC24" s="98"/>
      <c r="AD24" s="99"/>
      <c r="AE24" s="98"/>
      <c r="AF24" s="98"/>
      <c r="AG24" s="100"/>
      <c r="AH24" s="98"/>
      <c r="AI24" s="98">
        <v>2</v>
      </c>
      <c r="AJ24" s="98">
        <f t="shared" si="6"/>
        <v>10</v>
      </c>
      <c r="AK24" s="100"/>
      <c r="AL24" s="98">
        <v>9</v>
      </c>
      <c r="AM24" s="100"/>
      <c r="AN24" s="100">
        <v>4</v>
      </c>
      <c r="AO24" s="98">
        <f t="shared" si="2"/>
        <v>19</v>
      </c>
      <c r="AP24" s="132"/>
    </row>
    <row r="25" spans="1:46" ht="21.95" customHeight="1" x14ac:dyDescent="0.25">
      <c r="A25" s="31" t="s">
        <v>22</v>
      </c>
      <c r="B25" s="33"/>
      <c r="C25" s="26"/>
      <c r="D25" s="26">
        <v>1</v>
      </c>
      <c r="E25" s="26">
        <v>2</v>
      </c>
      <c r="F25" s="26"/>
      <c r="G25" s="26">
        <v>1</v>
      </c>
      <c r="H25" s="26"/>
      <c r="I25" s="26"/>
      <c r="J25" s="26"/>
      <c r="K25" s="26"/>
      <c r="L25" s="26">
        <f t="shared" si="5"/>
        <v>25</v>
      </c>
      <c r="M25" s="27"/>
      <c r="N25" s="26"/>
      <c r="O25" s="27"/>
      <c r="P25" s="27"/>
      <c r="Q25" s="26">
        <f t="shared" si="4"/>
        <v>25</v>
      </c>
      <c r="R25" s="117"/>
      <c r="T25" s="31" t="s">
        <v>22</v>
      </c>
      <c r="U25" s="33"/>
      <c r="V25" s="102"/>
      <c r="W25" s="102"/>
      <c r="X25" s="102"/>
      <c r="Y25" s="102"/>
      <c r="Z25" s="103"/>
      <c r="AA25" s="102"/>
      <c r="AB25" s="102"/>
      <c r="AC25" s="98"/>
      <c r="AD25" s="99"/>
      <c r="AE25" s="98"/>
      <c r="AF25" s="98"/>
      <c r="AG25" s="100"/>
      <c r="AH25" s="98"/>
      <c r="AI25" s="98">
        <v>2</v>
      </c>
      <c r="AJ25" s="98">
        <f t="shared" si="6"/>
        <v>10</v>
      </c>
      <c r="AK25" s="100"/>
      <c r="AL25" s="98">
        <v>9</v>
      </c>
      <c r="AM25" s="100"/>
      <c r="AN25" s="100">
        <v>4</v>
      </c>
      <c r="AO25" s="98">
        <f t="shared" si="2"/>
        <v>19</v>
      </c>
      <c r="AP25" s="132"/>
    </row>
    <row r="26" spans="1:46" ht="21.95" customHeight="1" x14ac:dyDescent="0.25">
      <c r="A26" s="31" t="s">
        <v>26</v>
      </c>
      <c r="B26" s="33"/>
      <c r="C26" s="26"/>
      <c r="D26" s="26">
        <v>1</v>
      </c>
      <c r="E26" s="26">
        <v>2</v>
      </c>
      <c r="F26" s="26"/>
      <c r="G26" s="26">
        <v>1</v>
      </c>
      <c r="H26" s="26"/>
      <c r="I26" s="26"/>
      <c r="J26" s="26"/>
      <c r="K26" s="26"/>
      <c r="L26" s="26">
        <f t="shared" si="5"/>
        <v>25</v>
      </c>
      <c r="M26" s="27"/>
      <c r="N26" s="26"/>
      <c r="O26" s="27"/>
      <c r="P26" s="27"/>
      <c r="Q26" s="26">
        <f t="shared" si="4"/>
        <v>25</v>
      </c>
      <c r="R26" s="117"/>
      <c r="T26" s="31" t="s">
        <v>26</v>
      </c>
      <c r="U26" s="33"/>
      <c r="V26" s="102"/>
      <c r="W26" s="102"/>
      <c r="X26" s="102"/>
      <c r="Y26" s="102"/>
      <c r="Z26" s="98"/>
      <c r="AA26" s="98"/>
      <c r="AB26" s="98"/>
      <c r="AC26" s="98"/>
      <c r="AD26" s="100"/>
      <c r="AE26" s="98"/>
      <c r="AF26" s="98"/>
      <c r="AG26" s="100"/>
      <c r="AH26" s="98"/>
      <c r="AI26" s="98">
        <v>2</v>
      </c>
      <c r="AJ26" s="98">
        <f t="shared" si="6"/>
        <v>10</v>
      </c>
      <c r="AK26" s="100"/>
      <c r="AL26" s="98">
        <v>9</v>
      </c>
      <c r="AM26" s="100"/>
      <c r="AN26" s="100">
        <v>4</v>
      </c>
      <c r="AO26" s="98">
        <f t="shared" si="2"/>
        <v>19</v>
      </c>
      <c r="AP26" s="132"/>
    </row>
    <row r="27" spans="1:46" ht="21.95" customHeight="1" x14ac:dyDescent="0.25">
      <c r="A27" s="31" t="s">
        <v>27</v>
      </c>
      <c r="B27" s="33"/>
      <c r="C27" s="26"/>
      <c r="D27" s="26">
        <v>1</v>
      </c>
      <c r="E27" s="26">
        <v>2</v>
      </c>
      <c r="F27" s="26"/>
      <c r="G27" s="26">
        <v>1</v>
      </c>
      <c r="H27" s="26"/>
      <c r="I27" s="26"/>
      <c r="J27" s="26"/>
      <c r="K27" s="26"/>
      <c r="L27" s="26">
        <f t="shared" si="5"/>
        <v>25</v>
      </c>
      <c r="M27" s="27"/>
      <c r="N27" s="26"/>
      <c r="O27" s="27"/>
      <c r="P27" s="27"/>
      <c r="Q27" s="26">
        <f t="shared" si="4"/>
        <v>25</v>
      </c>
      <c r="R27" s="117"/>
      <c r="T27" s="31" t="s">
        <v>27</v>
      </c>
      <c r="U27" s="33"/>
      <c r="V27" s="102"/>
      <c r="W27" s="102"/>
      <c r="X27" s="102"/>
      <c r="Y27" s="102"/>
      <c r="Z27" s="98"/>
      <c r="AA27" s="98"/>
      <c r="AB27" s="98"/>
      <c r="AC27" s="98"/>
      <c r="AD27" s="100"/>
      <c r="AE27" s="98"/>
      <c r="AF27" s="98"/>
      <c r="AG27" s="100"/>
      <c r="AH27" s="98"/>
      <c r="AI27" s="98">
        <v>2</v>
      </c>
      <c r="AJ27" s="98">
        <f t="shared" si="6"/>
        <v>10</v>
      </c>
      <c r="AK27" s="100"/>
      <c r="AL27" s="98">
        <v>9</v>
      </c>
      <c r="AM27" s="100"/>
      <c r="AN27" s="100">
        <v>4</v>
      </c>
      <c r="AO27" s="98">
        <f t="shared" si="2"/>
        <v>19</v>
      </c>
      <c r="AP27" s="132"/>
    </row>
    <row r="28" spans="1:46" ht="21.95" customHeight="1" x14ac:dyDescent="0.25">
      <c r="A28" s="31" t="s">
        <v>28</v>
      </c>
      <c r="B28" s="33"/>
      <c r="C28" s="26"/>
      <c r="D28" s="26">
        <v>1</v>
      </c>
      <c r="E28" s="26">
        <v>2</v>
      </c>
      <c r="F28" s="26"/>
      <c r="G28" s="26">
        <v>1</v>
      </c>
      <c r="H28" s="26"/>
      <c r="I28" s="26"/>
      <c r="J28" s="26"/>
      <c r="K28" s="26"/>
      <c r="L28" s="26">
        <f t="shared" si="5"/>
        <v>25</v>
      </c>
      <c r="M28" s="27"/>
      <c r="N28" s="26"/>
      <c r="O28" s="27"/>
      <c r="P28" s="27"/>
      <c r="Q28" s="26">
        <f t="shared" si="4"/>
        <v>25</v>
      </c>
      <c r="R28" s="117"/>
      <c r="T28" s="31" t="s">
        <v>28</v>
      </c>
      <c r="U28" s="33"/>
      <c r="V28" s="102"/>
      <c r="W28" s="98"/>
      <c r="X28" s="98"/>
      <c r="Y28" s="98"/>
      <c r="Z28" s="98"/>
      <c r="AA28" s="98"/>
      <c r="AB28" s="98"/>
      <c r="AC28" s="98"/>
      <c r="AD28" s="100"/>
      <c r="AE28" s="98"/>
      <c r="AF28" s="98"/>
      <c r="AG28" s="100"/>
      <c r="AH28" s="98"/>
      <c r="AI28" s="98">
        <v>2</v>
      </c>
      <c r="AJ28" s="98">
        <f t="shared" si="6"/>
        <v>10</v>
      </c>
      <c r="AK28" s="98"/>
      <c r="AL28" s="98">
        <v>9</v>
      </c>
      <c r="AM28" s="100"/>
      <c r="AN28" s="100">
        <v>4</v>
      </c>
      <c r="AO28" s="98">
        <f t="shared" si="2"/>
        <v>19</v>
      </c>
      <c r="AP28" s="132"/>
    </row>
    <row r="29" spans="1:46" ht="21.95" customHeight="1" x14ac:dyDescent="0.25">
      <c r="A29" s="31" t="s">
        <v>29</v>
      </c>
      <c r="B29" s="33"/>
      <c r="C29" s="26"/>
      <c r="D29" s="26">
        <v>1</v>
      </c>
      <c r="E29" s="26">
        <v>2</v>
      </c>
      <c r="F29" s="26"/>
      <c r="G29" s="26">
        <v>1</v>
      </c>
      <c r="H29" s="26"/>
      <c r="I29" s="26"/>
      <c r="J29" s="26"/>
      <c r="K29" s="26"/>
      <c r="L29" s="26">
        <f t="shared" si="5"/>
        <v>25</v>
      </c>
      <c r="M29" s="27"/>
      <c r="N29" s="26"/>
      <c r="O29" s="27"/>
      <c r="P29" s="27"/>
      <c r="Q29" s="26">
        <f t="shared" si="4"/>
        <v>25</v>
      </c>
      <c r="R29" s="117"/>
      <c r="T29" s="31" t="s">
        <v>29</v>
      </c>
      <c r="U29" s="33"/>
      <c r="V29" s="102"/>
      <c r="W29" s="98"/>
      <c r="X29" s="98"/>
      <c r="Y29" s="98"/>
      <c r="Z29" s="98"/>
      <c r="AA29" s="98"/>
      <c r="AB29" s="98"/>
      <c r="AC29" s="98"/>
      <c r="AD29" s="100"/>
      <c r="AE29" s="98"/>
      <c r="AF29" s="98"/>
      <c r="AG29" s="100"/>
      <c r="AH29" s="98"/>
      <c r="AI29" s="98">
        <v>2</v>
      </c>
      <c r="AJ29" s="98">
        <f t="shared" si="6"/>
        <v>10</v>
      </c>
      <c r="AK29" s="98"/>
      <c r="AL29" s="98">
        <v>9</v>
      </c>
      <c r="AM29" s="100"/>
      <c r="AN29" s="100">
        <v>4</v>
      </c>
      <c r="AO29" s="98">
        <f t="shared" si="2"/>
        <v>19</v>
      </c>
      <c r="AP29" s="132"/>
      <c r="AT29" t="s">
        <v>69</v>
      </c>
    </row>
    <row r="30" spans="1:46" ht="21.95" customHeight="1" x14ac:dyDescent="0.25">
      <c r="A30" s="31" t="s">
        <v>32</v>
      </c>
      <c r="B30" s="33"/>
      <c r="C30" s="26"/>
      <c r="D30" s="26">
        <v>1</v>
      </c>
      <c r="E30" s="26">
        <v>2</v>
      </c>
      <c r="F30" s="26"/>
      <c r="G30" s="26">
        <v>1</v>
      </c>
      <c r="H30" s="26"/>
      <c r="I30" s="26"/>
      <c r="J30" s="26"/>
      <c r="K30" s="26"/>
      <c r="L30" s="26">
        <f t="shared" si="5"/>
        <v>25</v>
      </c>
      <c r="M30" s="27"/>
      <c r="N30" s="26"/>
      <c r="O30" s="27"/>
      <c r="P30" s="27"/>
      <c r="Q30" s="26">
        <f t="shared" si="4"/>
        <v>25</v>
      </c>
      <c r="R30" s="117"/>
      <c r="T30" s="31" t="s">
        <v>32</v>
      </c>
      <c r="U30" s="33"/>
      <c r="V30" s="102"/>
      <c r="W30" s="98"/>
      <c r="X30" s="98"/>
      <c r="Y30" s="98"/>
      <c r="Z30" s="98"/>
      <c r="AA30" s="98"/>
      <c r="AB30" s="98"/>
      <c r="AC30" s="98"/>
      <c r="AD30" s="100"/>
      <c r="AE30" s="98"/>
      <c r="AF30" s="98"/>
      <c r="AG30" s="100"/>
      <c r="AH30" s="98"/>
      <c r="AI30" s="98">
        <v>2</v>
      </c>
      <c r="AJ30" s="98">
        <f t="shared" si="6"/>
        <v>10</v>
      </c>
      <c r="AK30" s="98"/>
      <c r="AL30" s="98">
        <v>9</v>
      </c>
      <c r="AM30" s="100"/>
      <c r="AN30" s="100">
        <v>4</v>
      </c>
      <c r="AO30" s="98">
        <f t="shared" si="2"/>
        <v>19</v>
      </c>
      <c r="AP30" s="132"/>
    </row>
    <row r="31" spans="1:46" ht="21.95" customHeight="1" x14ac:dyDescent="0.25">
      <c r="A31" s="31" t="s">
        <v>39</v>
      </c>
      <c r="B31" s="33"/>
      <c r="C31" s="26"/>
      <c r="D31" s="26">
        <v>1</v>
      </c>
      <c r="E31" s="26">
        <v>2</v>
      </c>
      <c r="F31" s="26"/>
      <c r="G31" s="26">
        <v>1</v>
      </c>
      <c r="H31" s="26"/>
      <c r="I31" s="26"/>
      <c r="J31" s="26"/>
      <c r="K31" s="26"/>
      <c r="L31" s="26">
        <f t="shared" si="5"/>
        <v>25</v>
      </c>
      <c r="M31" s="27"/>
      <c r="N31" s="26"/>
      <c r="O31" s="27"/>
      <c r="P31" s="27"/>
      <c r="Q31" s="26">
        <f t="shared" si="4"/>
        <v>25</v>
      </c>
      <c r="R31" s="118"/>
      <c r="T31" s="31" t="s">
        <v>39</v>
      </c>
      <c r="U31" s="33"/>
      <c r="V31" s="102"/>
      <c r="W31" s="98"/>
      <c r="X31" s="98"/>
      <c r="Y31" s="98"/>
      <c r="Z31" s="98"/>
      <c r="AA31" s="98"/>
      <c r="AB31" s="98"/>
      <c r="AC31" s="98"/>
      <c r="AD31" s="100"/>
      <c r="AE31" s="98"/>
      <c r="AF31" s="98"/>
      <c r="AG31" s="100"/>
      <c r="AH31" s="98"/>
      <c r="AI31" s="98">
        <v>2</v>
      </c>
      <c r="AJ31" s="98">
        <f t="shared" si="6"/>
        <v>10</v>
      </c>
      <c r="AK31" s="98"/>
      <c r="AL31" s="98">
        <v>9</v>
      </c>
      <c r="AM31" s="100"/>
      <c r="AN31" s="100">
        <v>4</v>
      </c>
      <c r="AO31" s="98">
        <f t="shared" si="2"/>
        <v>19</v>
      </c>
      <c r="AP31" s="132"/>
    </row>
    <row r="32" spans="1:46" ht="21.95" customHeight="1" x14ac:dyDescent="0.25">
      <c r="A32" s="122"/>
      <c r="B32" s="123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  <c r="N32" s="26"/>
      <c r="O32" s="27"/>
      <c r="P32" s="27"/>
      <c r="Q32" s="26"/>
      <c r="R32" s="40"/>
      <c r="T32" s="31" t="s">
        <v>40</v>
      </c>
      <c r="U32" s="33"/>
      <c r="V32" s="102"/>
      <c r="W32" s="98"/>
      <c r="X32" s="98"/>
      <c r="Y32" s="98"/>
      <c r="Z32" s="98"/>
      <c r="AA32" s="98"/>
      <c r="AB32" s="98"/>
      <c r="AC32" s="98"/>
      <c r="AD32" s="100"/>
      <c r="AE32" s="98"/>
      <c r="AF32" s="98"/>
      <c r="AG32" s="100"/>
      <c r="AH32" s="98"/>
      <c r="AI32" s="98">
        <v>2</v>
      </c>
      <c r="AJ32" s="98">
        <f t="shared" si="6"/>
        <v>10</v>
      </c>
      <c r="AK32" s="98"/>
      <c r="AL32" s="98">
        <v>9</v>
      </c>
      <c r="AM32" s="100"/>
      <c r="AN32" s="100">
        <v>4</v>
      </c>
      <c r="AO32" s="98">
        <f t="shared" si="2"/>
        <v>19</v>
      </c>
      <c r="AP32" s="132"/>
    </row>
    <row r="33" spans="1:46" ht="21.95" customHeight="1" x14ac:dyDescent="0.25">
      <c r="A33" s="122"/>
      <c r="B33" s="123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7"/>
      <c r="N33" s="26"/>
      <c r="O33" s="27"/>
      <c r="P33" s="27"/>
      <c r="Q33" s="26"/>
      <c r="R33" s="26"/>
      <c r="T33" s="31" t="s">
        <v>41</v>
      </c>
      <c r="U33" s="33"/>
      <c r="V33" s="102"/>
      <c r="W33" s="98"/>
      <c r="X33" s="98"/>
      <c r="Y33" s="98"/>
      <c r="Z33" s="98"/>
      <c r="AA33" s="98"/>
      <c r="AB33" s="98"/>
      <c r="AC33" s="98"/>
      <c r="AD33" s="100"/>
      <c r="AE33" s="98"/>
      <c r="AF33" s="98"/>
      <c r="AG33" s="100"/>
      <c r="AH33" s="98"/>
      <c r="AI33" s="98">
        <v>2</v>
      </c>
      <c r="AJ33" s="98">
        <f t="shared" si="6"/>
        <v>10</v>
      </c>
      <c r="AK33" s="98"/>
      <c r="AL33" s="98">
        <v>9</v>
      </c>
      <c r="AM33" s="100"/>
      <c r="AN33" s="100">
        <v>4</v>
      </c>
      <c r="AO33" s="98">
        <f t="shared" si="2"/>
        <v>19</v>
      </c>
      <c r="AP33" s="132"/>
    </row>
    <row r="34" spans="1:46" ht="21.95" customHeight="1" x14ac:dyDescent="0.25">
      <c r="A34" s="122"/>
      <c r="B34" s="123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7"/>
      <c r="N34" s="26"/>
      <c r="O34" s="27"/>
      <c r="P34" s="27"/>
      <c r="Q34" s="26"/>
      <c r="R34" s="26"/>
      <c r="T34" s="31" t="s">
        <v>42</v>
      </c>
      <c r="U34" s="33"/>
      <c r="V34" s="102"/>
      <c r="W34" s="98"/>
      <c r="X34" s="98"/>
      <c r="Y34" s="98"/>
      <c r="Z34" s="98"/>
      <c r="AA34" s="98"/>
      <c r="AB34" s="98"/>
      <c r="AC34" s="98"/>
      <c r="AD34" s="100"/>
      <c r="AE34" s="98"/>
      <c r="AF34" s="98"/>
      <c r="AG34" s="100"/>
      <c r="AH34" s="98"/>
      <c r="AI34" s="98">
        <v>2</v>
      </c>
      <c r="AJ34" s="98">
        <f t="shared" si="6"/>
        <v>10</v>
      </c>
      <c r="AK34" s="98"/>
      <c r="AL34" s="98">
        <v>9</v>
      </c>
      <c r="AM34" s="100"/>
      <c r="AN34" s="100">
        <v>4</v>
      </c>
      <c r="AO34" s="98">
        <f t="shared" si="2"/>
        <v>19</v>
      </c>
      <c r="AP34" s="132"/>
    </row>
    <row r="35" spans="1:46" ht="21.95" customHeight="1" x14ac:dyDescent="0.25">
      <c r="A35" s="122"/>
      <c r="B35" s="123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  <c r="N35" s="26"/>
      <c r="O35" s="27"/>
      <c r="P35" s="27"/>
      <c r="Q35" s="26"/>
      <c r="R35" s="26"/>
      <c r="T35" s="31" t="s">
        <v>43</v>
      </c>
      <c r="U35" s="33"/>
      <c r="V35" s="102"/>
      <c r="W35" s="98"/>
      <c r="X35" s="98"/>
      <c r="Y35" s="98"/>
      <c r="Z35" s="98"/>
      <c r="AA35" s="98"/>
      <c r="AB35" s="98"/>
      <c r="AC35" s="98"/>
      <c r="AD35" s="100"/>
      <c r="AE35" s="98"/>
      <c r="AF35" s="98"/>
      <c r="AG35" s="100"/>
      <c r="AH35" s="98"/>
      <c r="AI35" s="98">
        <v>2</v>
      </c>
      <c r="AJ35" s="98">
        <f t="shared" si="6"/>
        <v>10</v>
      </c>
      <c r="AK35" s="98"/>
      <c r="AL35" s="98">
        <v>9</v>
      </c>
      <c r="AM35" s="100"/>
      <c r="AN35" s="100">
        <v>4</v>
      </c>
      <c r="AO35" s="98">
        <f t="shared" si="2"/>
        <v>19</v>
      </c>
      <c r="AP35" s="132"/>
    </row>
    <row r="36" spans="1:46" ht="21.95" customHeight="1" x14ac:dyDescent="0.25">
      <c r="A36" s="122"/>
      <c r="B36" s="123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7"/>
      <c r="N36" s="26"/>
      <c r="O36" s="27"/>
      <c r="P36" s="27"/>
      <c r="Q36" s="26"/>
      <c r="R36" s="26"/>
      <c r="T36" s="31" t="s">
        <v>44</v>
      </c>
      <c r="U36" s="33"/>
      <c r="V36" s="102"/>
      <c r="W36" s="98"/>
      <c r="X36" s="98"/>
      <c r="Y36" s="98"/>
      <c r="Z36" s="98"/>
      <c r="AA36" s="98"/>
      <c r="AB36" s="98"/>
      <c r="AC36" s="98"/>
      <c r="AD36" s="100"/>
      <c r="AE36" s="98"/>
      <c r="AF36" s="98"/>
      <c r="AG36" s="100"/>
      <c r="AH36" s="98"/>
      <c r="AI36" s="98">
        <v>2</v>
      </c>
      <c r="AJ36" s="98">
        <f t="shared" si="6"/>
        <v>10</v>
      </c>
      <c r="AK36" s="98"/>
      <c r="AL36" s="98">
        <v>9</v>
      </c>
      <c r="AM36" s="100"/>
      <c r="AN36" s="100">
        <v>4</v>
      </c>
      <c r="AO36" s="98">
        <f t="shared" si="2"/>
        <v>19</v>
      </c>
      <c r="AP36" s="132"/>
    </row>
    <row r="37" spans="1:46" ht="21.95" customHeight="1" x14ac:dyDescent="0.25">
      <c r="A37" s="122"/>
      <c r="B37" s="123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  <c r="N37" s="26"/>
      <c r="O37" s="27"/>
      <c r="P37" s="27"/>
      <c r="Q37" s="26"/>
      <c r="R37" s="26"/>
      <c r="T37" s="31" t="s">
        <v>45</v>
      </c>
      <c r="U37" s="33"/>
      <c r="V37" s="102"/>
      <c r="W37" s="98"/>
      <c r="X37" s="98"/>
      <c r="Y37" s="98"/>
      <c r="Z37" s="98"/>
      <c r="AA37" s="98"/>
      <c r="AB37" s="98"/>
      <c r="AC37" s="98"/>
      <c r="AD37" s="100"/>
      <c r="AE37" s="98"/>
      <c r="AF37" s="98"/>
      <c r="AG37" s="100"/>
      <c r="AH37" s="98"/>
      <c r="AI37" s="98">
        <v>2</v>
      </c>
      <c r="AJ37" s="98">
        <f t="shared" si="6"/>
        <v>10</v>
      </c>
      <c r="AK37" s="98"/>
      <c r="AL37" s="98">
        <v>9</v>
      </c>
      <c r="AM37" s="100"/>
      <c r="AN37" s="100">
        <v>4</v>
      </c>
      <c r="AO37" s="98">
        <f t="shared" si="2"/>
        <v>19</v>
      </c>
      <c r="AP37" s="133"/>
    </row>
    <row r="38" spans="1:46" ht="21.95" customHeight="1" x14ac:dyDescent="0.25">
      <c r="A38" s="122"/>
      <c r="B38" s="123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7"/>
      <c r="N38" s="26"/>
      <c r="O38" s="27"/>
      <c r="P38" s="27"/>
      <c r="Q38" s="26"/>
      <c r="R38" s="26"/>
      <c r="T38" s="122"/>
      <c r="U38" s="123"/>
      <c r="V38" s="68"/>
      <c r="W38" s="68"/>
      <c r="X38" s="68"/>
      <c r="Y38" s="68"/>
      <c r="Z38" s="68"/>
      <c r="AA38" s="68"/>
      <c r="AB38" s="68"/>
      <c r="AC38" s="26"/>
      <c r="AD38" s="27"/>
      <c r="AE38" s="27"/>
      <c r="AF38" s="26"/>
      <c r="AG38" s="27"/>
      <c r="AH38" s="26"/>
      <c r="AI38" s="26"/>
      <c r="AJ38" s="27"/>
      <c r="AK38" s="27"/>
      <c r="AL38" s="26"/>
      <c r="AM38" s="27"/>
      <c r="AN38" s="100"/>
      <c r="AO38" s="26"/>
      <c r="AP38" s="41"/>
    </row>
    <row r="39" spans="1:46" ht="21.95" customHeight="1" x14ac:dyDescent="0.25">
      <c r="A39" s="134"/>
      <c r="B39" s="13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7"/>
      <c r="N39" s="26"/>
      <c r="O39" s="27"/>
      <c r="P39" s="27"/>
      <c r="Q39" s="26"/>
      <c r="R39" s="40"/>
      <c r="T39" s="122"/>
      <c r="U39" s="123"/>
      <c r="V39" s="68"/>
      <c r="W39" s="68"/>
      <c r="X39" s="68"/>
      <c r="Y39" s="68"/>
      <c r="Z39" s="68"/>
      <c r="AA39" s="68"/>
      <c r="AB39" s="68"/>
      <c r="AC39" s="50"/>
      <c r="AD39" s="50"/>
      <c r="AE39" s="50"/>
      <c r="AF39" s="26"/>
      <c r="AG39" s="27"/>
      <c r="AH39" s="26"/>
      <c r="AI39" s="26"/>
      <c r="AJ39" s="27"/>
      <c r="AK39" s="27"/>
      <c r="AL39" s="26"/>
      <c r="AM39" s="27"/>
      <c r="AN39" s="27"/>
      <c r="AO39" s="26"/>
      <c r="AP39" s="42"/>
    </row>
    <row r="40" spans="1:46" ht="21.95" customHeight="1" x14ac:dyDescent="0.25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18"/>
      <c r="N40" s="23"/>
      <c r="O40" s="18"/>
      <c r="P40" s="18"/>
      <c r="Q40" s="23"/>
      <c r="T40" s="37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23"/>
      <c r="AG40" s="18"/>
      <c r="AH40" s="39"/>
      <c r="AI40" s="23"/>
      <c r="AJ40" s="18"/>
      <c r="AK40" s="18"/>
      <c r="AL40" s="23"/>
      <c r="AM40" s="18"/>
      <c r="AN40" s="18"/>
      <c r="AO40" s="23"/>
    </row>
    <row r="41" spans="1:46" ht="21.95" customHeight="1" x14ac:dyDescent="0.25">
      <c r="A41" s="15" t="s">
        <v>10</v>
      </c>
      <c r="B41" s="14"/>
      <c r="C41" s="7">
        <f>SUM(C9:C31)</f>
        <v>0</v>
      </c>
      <c r="D41" s="7">
        <f>SUM(D9:D31)</f>
        <v>13</v>
      </c>
      <c r="E41" s="7">
        <f>SUM(E9:E39)</f>
        <v>34</v>
      </c>
      <c r="F41" s="7">
        <f>SUM(F9:F39)</f>
        <v>6</v>
      </c>
      <c r="G41" s="7">
        <f>SUM(G9:G38)</f>
        <v>29</v>
      </c>
      <c r="H41" s="7">
        <f>SUM(H9:H38)</f>
        <v>16</v>
      </c>
      <c r="I41" s="7">
        <f>SUM(I9:I35)</f>
        <v>17</v>
      </c>
      <c r="J41" s="7">
        <f>SUM(J10:J15)</f>
        <v>6</v>
      </c>
      <c r="K41" s="7">
        <f>SUM(K9:K35)</f>
        <v>12</v>
      </c>
      <c r="L41" s="7">
        <f>SUM(L9:L39)</f>
        <v>1067</v>
      </c>
      <c r="M41" s="8">
        <f>SUM(M9:M31)</f>
        <v>60</v>
      </c>
      <c r="N41" s="7">
        <f>SUM(N9:N39)</f>
        <v>34</v>
      </c>
      <c r="O41" s="8">
        <f>SUM(O9:O31)</f>
        <v>10</v>
      </c>
      <c r="P41" s="8">
        <f>SUM(P9:P31)</f>
        <v>24</v>
      </c>
      <c r="Q41" s="9">
        <f>SUM(Q9:Q39)</f>
        <v>1101</v>
      </c>
      <c r="R41" s="35">
        <v>22</v>
      </c>
      <c r="T41" s="15" t="s">
        <v>10</v>
      </c>
      <c r="U41" s="14"/>
      <c r="V41" s="69">
        <f t="shared" ref="V41:AC41" si="7">SUM(V9:V38)</f>
        <v>5</v>
      </c>
      <c r="W41" s="69">
        <f t="shared" si="7"/>
        <v>5</v>
      </c>
      <c r="X41" s="69">
        <f>SUM(X16:X20)</f>
        <v>5</v>
      </c>
      <c r="Y41" s="69">
        <f t="shared" si="7"/>
        <v>3</v>
      </c>
      <c r="Z41" s="69">
        <f t="shared" si="7"/>
        <v>13</v>
      </c>
      <c r="AA41" s="69">
        <f t="shared" si="7"/>
        <v>11</v>
      </c>
      <c r="AB41" s="69">
        <f>SUM(AB10:AB39)</f>
        <v>5</v>
      </c>
      <c r="AC41" s="69">
        <f t="shared" si="7"/>
        <v>4</v>
      </c>
      <c r="AD41" s="8">
        <f>SUM(AD9:AD37)</f>
        <v>23</v>
      </c>
      <c r="AE41" s="7">
        <f>SUM(AE9:AE38)</f>
        <v>444</v>
      </c>
      <c r="AF41" s="82">
        <f>SUM(AF9:AF38)</f>
        <v>413</v>
      </c>
      <c r="AG41" s="83">
        <f>SUM(AG9:AG37)</f>
        <v>15</v>
      </c>
      <c r="AH41" s="70">
        <f>SUM(AH9:AH38)</f>
        <v>0</v>
      </c>
      <c r="AI41" s="108"/>
      <c r="AJ41" s="71">
        <f>SUM(AJ9:AJ37)</f>
        <v>170</v>
      </c>
      <c r="AK41" s="72">
        <f>SUM(AK9:AK38)</f>
        <v>0</v>
      </c>
      <c r="AL41" s="7">
        <f>SUM(AL9:AL39)</f>
        <v>174</v>
      </c>
      <c r="AM41" s="8">
        <f>SUM(AM9:AM37)</f>
        <v>0</v>
      </c>
      <c r="AN41" s="8">
        <f>SUM(AN9:AN37)</f>
        <v>89</v>
      </c>
      <c r="AO41" s="9">
        <f>SUM(AO9:AO39)</f>
        <v>1201</v>
      </c>
      <c r="AP41" s="35">
        <v>28</v>
      </c>
    </row>
    <row r="42" spans="1:46" ht="27" customHeight="1" x14ac:dyDescent="0.25">
      <c r="A42" s="13"/>
      <c r="B42" s="6"/>
      <c r="C42" s="6"/>
      <c r="D42" s="6"/>
      <c r="E42" s="6"/>
      <c r="F42" s="6"/>
      <c r="G42" s="6"/>
      <c r="H42" s="6"/>
      <c r="I42" s="6"/>
      <c r="J42" s="6"/>
      <c r="K42" s="6"/>
      <c r="L42" s="17">
        <f>L41/Q41</f>
        <v>0.96911898274296093</v>
      </c>
      <c r="M42" s="6"/>
      <c r="N42" s="17">
        <f>N41/Q41</f>
        <v>3.0881017257039057E-2</v>
      </c>
      <c r="O42" s="6"/>
      <c r="P42" s="6"/>
      <c r="Q42" s="10"/>
      <c r="T42" s="13"/>
      <c r="U42" s="6"/>
      <c r="V42" s="6"/>
      <c r="W42" s="6"/>
      <c r="X42" s="6"/>
      <c r="Y42" s="6"/>
      <c r="Z42" s="6"/>
      <c r="AA42" s="6"/>
      <c r="AB42" s="6"/>
      <c r="AD42" s="6"/>
      <c r="AE42" s="88">
        <f>(AE41)/AO41</f>
        <v>0.36969192339716905</v>
      </c>
      <c r="AF42" s="89">
        <f>AF41/AO41</f>
        <v>0.34388009991673607</v>
      </c>
      <c r="AG42" s="73"/>
      <c r="AH42" s="74"/>
      <c r="AI42" s="74"/>
      <c r="AJ42" s="90">
        <f>AJ41/AO41</f>
        <v>0.14154870940882597</v>
      </c>
      <c r="AK42" s="74"/>
      <c r="AL42" s="91">
        <f>AL41/AO41</f>
        <v>0.14487926727726894</v>
      </c>
      <c r="AM42" s="6"/>
      <c r="AN42" s="6"/>
      <c r="AO42" s="104"/>
    </row>
    <row r="43" spans="1:46" ht="27" customHeight="1" x14ac:dyDescent="0.25">
      <c r="A43" s="15" t="s">
        <v>77</v>
      </c>
      <c r="B43" s="15"/>
      <c r="C43" s="15"/>
      <c r="D43" s="15"/>
      <c r="E43" s="115"/>
      <c r="F43" s="92">
        <f>(M41+O41+AD41+AG41+AK41+AM41)/V48</f>
        <v>4.6915725456125108E-2</v>
      </c>
      <c r="G43" s="6"/>
      <c r="H43" s="6"/>
      <c r="I43" s="6"/>
      <c r="J43" s="6"/>
      <c r="K43" s="6"/>
      <c r="L43" s="17"/>
      <c r="M43" s="6"/>
      <c r="N43" s="17"/>
      <c r="O43" s="6"/>
      <c r="P43" s="6"/>
      <c r="Q43" s="6"/>
      <c r="T43" s="13"/>
      <c r="U43" s="6"/>
      <c r="V43" s="6"/>
      <c r="W43" s="6"/>
      <c r="X43" s="6"/>
      <c r="Y43" s="6"/>
      <c r="Z43" s="6"/>
      <c r="AA43" s="6"/>
      <c r="AB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</row>
    <row r="44" spans="1:46" ht="27" customHeight="1" x14ac:dyDescent="0.25">
      <c r="A44" s="15" t="s">
        <v>76</v>
      </c>
      <c r="B44" s="15"/>
      <c r="C44" s="15"/>
      <c r="D44" s="15"/>
      <c r="E44" s="15"/>
      <c r="F44" s="92">
        <f>(P41+AN41)/V48</f>
        <v>4.908774978279757E-2</v>
      </c>
      <c r="G44" s="6"/>
      <c r="H44" s="6"/>
      <c r="I44" s="6"/>
      <c r="J44" s="6"/>
      <c r="K44" s="6"/>
      <c r="L44" s="17"/>
      <c r="M44" s="6"/>
      <c r="N44" s="17"/>
      <c r="O44" s="6"/>
      <c r="P44" s="6"/>
      <c r="Q44" s="6"/>
      <c r="T44" s="13"/>
      <c r="U44" s="6"/>
      <c r="V44" s="6"/>
      <c r="W44" s="6"/>
      <c r="X44" s="6"/>
      <c r="Y44" s="6"/>
      <c r="Z44" s="6"/>
      <c r="AA44" s="6"/>
      <c r="AB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</row>
    <row r="45" spans="1:46" ht="32.25" customHeight="1" x14ac:dyDescent="0.25">
      <c r="A45" s="86" t="s">
        <v>31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AE45" s="105"/>
      <c r="AF45" s="105"/>
      <c r="AG45" s="105"/>
      <c r="AH45" s="105"/>
      <c r="AI45" s="105"/>
      <c r="AJ45" s="105"/>
      <c r="AK45" s="105"/>
      <c r="AL45" s="105"/>
    </row>
    <row r="46" spans="1:46" ht="32.25" customHeight="1" x14ac:dyDescent="0.3">
      <c r="A46" s="16"/>
      <c r="C46" s="124" t="s">
        <v>0</v>
      </c>
      <c r="D46" s="125"/>
      <c r="E46" s="125"/>
      <c r="F46" s="125"/>
      <c r="G46" s="125"/>
      <c r="H46" s="125"/>
      <c r="I46" s="125"/>
      <c r="J46" s="125"/>
      <c r="K46" s="125"/>
      <c r="L46" s="125"/>
      <c r="M46" s="126"/>
      <c r="N46" s="124" t="s">
        <v>1</v>
      </c>
      <c r="O46" s="126"/>
      <c r="P46" s="109"/>
      <c r="Q46" s="127" t="s">
        <v>53</v>
      </c>
      <c r="R46" s="127"/>
      <c r="S46" s="119" t="s">
        <v>54</v>
      </c>
      <c r="T46" s="120"/>
      <c r="U46" s="121"/>
      <c r="V46" s="138" t="s">
        <v>64</v>
      </c>
      <c r="W46" s="139"/>
      <c r="X46" s="107"/>
    </row>
    <row r="47" spans="1:46" ht="50.25" customHeight="1" x14ac:dyDescent="0.3">
      <c r="A47" s="16"/>
      <c r="C47" s="19">
        <v>4</v>
      </c>
      <c r="D47" s="20">
        <v>5</v>
      </c>
      <c r="E47" s="20">
        <v>6</v>
      </c>
      <c r="F47" s="20">
        <v>7</v>
      </c>
      <c r="G47" s="20">
        <v>8</v>
      </c>
      <c r="H47" s="20">
        <v>9</v>
      </c>
      <c r="I47" s="20">
        <v>10</v>
      </c>
      <c r="J47" s="20"/>
      <c r="K47" s="20">
        <v>12</v>
      </c>
      <c r="L47" s="21" t="s">
        <v>65</v>
      </c>
      <c r="M47" s="22" t="s">
        <v>59</v>
      </c>
      <c r="N47" s="19" t="s">
        <v>60</v>
      </c>
      <c r="O47" s="22" t="s">
        <v>61</v>
      </c>
      <c r="P47" s="110"/>
      <c r="Q47" s="60" t="s">
        <v>66</v>
      </c>
      <c r="R47" s="81" t="s">
        <v>62</v>
      </c>
      <c r="S47" s="62">
        <v>5</v>
      </c>
      <c r="T47" s="63" t="s">
        <v>67</v>
      </c>
      <c r="U47" s="64" t="s">
        <v>63</v>
      </c>
      <c r="V47" s="138"/>
      <c r="W47" s="139"/>
      <c r="X47" s="107"/>
    </row>
    <row r="48" spans="1:46" ht="21.95" customHeight="1" x14ac:dyDescent="0.25">
      <c r="A48" s="15" t="s">
        <v>30</v>
      </c>
      <c r="B48" s="14"/>
      <c r="C48" s="7">
        <f>C41</f>
        <v>0</v>
      </c>
      <c r="D48" s="7">
        <f>(D41+V41)*5</f>
        <v>90</v>
      </c>
      <c r="E48" s="48">
        <f>(E41+W41)*6</f>
        <v>234</v>
      </c>
      <c r="F48" s="7">
        <f>F41*7</f>
        <v>42</v>
      </c>
      <c r="G48" s="7">
        <f>(G41+Y41)*8</f>
        <v>256</v>
      </c>
      <c r="H48" s="7">
        <f>(H41+Z41)*9</f>
        <v>261</v>
      </c>
      <c r="I48" s="7">
        <f>(I41+AA41)*10</f>
        <v>280</v>
      </c>
      <c r="J48" s="7"/>
      <c r="K48" s="7">
        <f>(K41+AC41)*12</f>
        <v>192</v>
      </c>
      <c r="L48" s="7">
        <f>L41+AE41</f>
        <v>1511</v>
      </c>
      <c r="M48" s="75">
        <f>M41+AD41+AG41</f>
        <v>98</v>
      </c>
      <c r="N48" s="7">
        <f>N41+AL41</f>
        <v>208</v>
      </c>
      <c r="O48" s="75">
        <f>O41+AM41</f>
        <v>10</v>
      </c>
      <c r="P48" s="75"/>
      <c r="Q48" s="82">
        <f>AF41</f>
        <v>413</v>
      </c>
      <c r="R48" s="83">
        <f>AG41</f>
        <v>15</v>
      </c>
      <c r="S48" s="70">
        <f>AH41</f>
        <v>0</v>
      </c>
      <c r="T48" s="71">
        <f>AJ41</f>
        <v>170</v>
      </c>
      <c r="U48" s="72">
        <f>SUM(U14:U45)</f>
        <v>0</v>
      </c>
      <c r="V48" s="140">
        <f>Q41+AO41</f>
        <v>2302</v>
      </c>
      <c r="W48" s="141"/>
      <c r="X48" s="106"/>
    </row>
    <row r="49" spans="1:46" ht="21.95" customHeight="1" x14ac:dyDescent="0.25">
      <c r="A49" s="13"/>
      <c r="B49" s="6"/>
      <c r="C49" s="6"/>
      <c r="D49" s="6"/>
      <c r="E49" s="6"/>
      <c r="F49" s="6"/>
      <c r="G49" s="6"/>
      <c r="H49" s="6"/>
      <c r="I49" s="6"/>
      <c r="J49" s="6"/>
      <c r="K49" s="6"/>
      <c r="L49" s="17">
        <v>0.66</v>
      </c>
      <c r="M49" s="6"/>
      <c r="N49" s="17">
        <f>N48/V48</f>
        <v>9.0356211989574289E-2</v>
      </c>
      <c r="O49" s="6"/>
      <c r="P49" s="6"/>
      <c r="Q49" s="17">
        <f>Q48/V48</f>
        <v>0.17940920938314509</v>
      </c>
      <c r="R49" s="73"/>
      <c r="S49" s="74"/>
      <c r="T49" s="17">
        <f>T48/V48</f>
        <v>7.3848827106863593E-2</v>
      </c>
      <c r="U49" s="74"/>
      <c r="AT49" t="s">
        <v>70</v>
      </c>
    </row>
    <row r="50" spans="1:46" ht="21.95" customHeight="1" x14ac:dyDescent="0.25">
      <c r="A50" s="13"/>
      <c r="B50" s="6"/>
      <c r="C50" s="6"/>
      <c r="D50" s="6"/>
      <c r="E50" s="6"/>
      <c r="F50" s="6"/>
      <c r="G50" s="6"/>
      <c r="H50" s="6"/>
      <c r="I50" s="6"/>
      <c r="J50" s="6"/>
      <c r="K50" s="6"/>
      <c r="L50" s="17"/>
      <c r="M50" s="6"/>
      <c r="N50" s="17"/>
      <c r="O50" s="6"/>
      <c r="P50" s="6"/>
      <c r="Q50" s="6"/>
    </row>
    <row r="51" spans="1:46" ht="21.95" customHeight="1" x14ac:dyDescent="0.25">
      <c r="A51" s="51" t="s">
        <v>33</v>
      </c>
      <c r="B51" s="52"/>
      <c r="C51" s="140">
        <f>Q48</f>
        <v>413</v>
      </c>
      <c r="D51" s="141"/>
      <c r="L51" s="49"/>
    </row>
    <row r="52" spans="1:46" ht="21.95" customHeight="1" x14ac:dyDescent="0.25">
      <c r="A52" s="15" t="s">
        <v>48</v>
      </c>
      <c r="B52" s="14"/>
      <c r="C52" s="142">
        <f>D48/C51</f>
        <v>0.21791767554479419</v>
      </c>
      <c r="D52" s="143"/>
    </row>
    <row r="53" spans="1:46" ht="21.95" customHeight="1" x14ac:dyDescent="0.25">
      <c r="A53" s="15" t="s">
        <v>34</v>
      </c>
      <c r="B53" s="14"/>
      <c r="C53" s="142">
        <f>E48/C51</f>
        <v>0.56658595641646492</v>
      </c>
      <c r="D53" s="143"/>
      <c r="N53" s="51" t="s">
        <v>58</v>
      </c>
      <c r="O53" s="85"/>
      <c r="P53" s="85"/>
      <c r="Q53" s="85"/>
    </row>
    <row r="54" spans="1:46" ht="21.95" customHeight="1" x14ac:dyDescent="0.25">
      <c r="A54" s="15" t="s">
        <v>49</v>
      </c>
      <c r="B54" s="14"/>
      <c r="C54" s="142">
        <f>F48/C51</f>
        <v>0.10169491525423729</v>
      </c>
      <c r="D54" s="143"/>
      <c r="N54" s="76" t="s">
        <v>54</v>
      </c>
      <c r="O54" s="76"/>
      <c r="P54" s="111"/>
      <c r="Q54" s="77">
        <f>AJ41/Q48</f>
        <v>0.41162227602905571</v>
      </c>
    </row>
    <row r="55" spans="1:46" ht="21.95" customHeight="1" x14ac:dyDescent="0.25">
      <c r="A55" s="15" t="s">
        <v>35</v>
      </c>
      <c r="B55" s="14"/>
      <c r="C55" s="136">
        <f>G48/C51</f>
        <v>0.61985472154963683</v>
      </c>
      <c r="D55" s="137"/>
      <c r="N55" s="84" t="s">
        <v>57</v>
      </c>
      <c r="O55" s="84"/>
      <c r="P55" s="112"/>
      <c r="Q55" s="78">
        <f>AF41/Q48</f>
        <v>1</v>
      </c>
    </row>
    <row r="56" spans="1:46" ht="21.95" customHeight="1" x14ac:dyDescent="0.25">
      <c r="A56" s="15" t="s">
        <v>46</v>
      </c>
      <c r="B56" s="14"/>
      <c r="C56" s="136">
        <f>H48/C51</f>
        <v>0.63196125907990319</v>
      </c>
      <c r="D56" s="137"/>
      <c r="N56" s="80" t="s">
        <v>51</v>
      </c>
      <c r="O56" s="80"/>
      <c r="P56" s="113"/>
      <c r="Q56" s="79">
        <f>(M41+O41+AD41+AG41+AK41+AM41)/Q48</f>
        <v>0.26150121065375304</v>
      </c>
    </row>
    <row r="57" spans="1:46" ht="21.95" customHeight="1" x14ac:dyDescent="0.25">
      <c r="A57" s="15" t="s">
        <v>36</v>
      </c>
      <c r="B57" s="14"/>
      <c r="C57" s="136">
        <f>I48/C51</f>
        <v>0.67796610169491522</v>
      </c>
      <c r="D57" s="137"/>
    </row>
    <row r="58" spans="1:46" ht="21.95" customHeight="1" x14ac:dyDescent="0.25">
      <c r="A58" s="15" t="s">
        <v>50</v>
      </c>
      <c r="B58" s="14"/>
      <c r="C58" s="136">
        <f>K48/C51</f>
        <v>0.46489104116222763</v>
      </c>
      <c r="D58" s="137"/>
    </row>
    <row r="59" spans="1:46" ht="21.95" customHeight="1" x14ac:dyDescent="0.25"/>
    <row r="60" spans="1:46" ht="21.95" customHeight="1" x14ac:dyDescent="0.25"/>
    <row r="61" spans="1:46" ht="21.95" customHeight="1" x14ac:dyDescent="0.25"/>
    <row r="62" spans="1:46" ht="21.95" customHeight="1" x14ac:dyDescent="0.25"/>
    <row r="63" spans="1:46" ht="21.95" customHeight="1" x14ac:dyDescent="0.25"/>
    <row r="64" spans="1:46" ht="21.95" customHeight="1" x14ac:dyDescent="0.25"/>
    <row r="65" spans="46:46" ht="21.95" customHeight="1" x14ac:dyDescent="0.25"/>
    <row r="66" spans="46:46" ht="21.95" customHeight="1" x14ac:dyDescent="0.25"/>
    <row r="67" spans="46:46" ht="21.95" customHeight="1" x14ac:dyDescent="0.25"/>
    <row r="68" spans="46:46" ht="21.95" customHeight="1" x14ac:dyDescent="0.25"/>
    <row r="69" spans="46:46" ht="21.95" customHeight="1" x14ac:dyDescent="0.25"/>
    <row r="70" spans="46:46" ht="21.95" customHeight="1" x14ac:dyDescent="0.25">
      <c r="AT70" t="s">
        <v>71</v>
      </c>
    </row>
    <row r="71" spans="46:46" ht="21.95" customHeight="1" x14ac:dyDescent="0.25"/>
    <row r="72" spans="46:46" ht="21.95" customHeight="1" x14ac:dyDescent="0.25"/>
    <row r="73" spans="46:46" ht="21.95" customHeight="1" x14ac:dyDescent="0.25"/>
    <row r="74" spans="46:46" ht="21.95" customHeight="1" x14ac:dyDescent="0.25"/>
    <row r="75" spans="46:46" ht="21.95" customHeight="1" x14ac:dyDescent="0.25"/>
    <row r="76" spans="46:46" ht="21.95" customHeight="1" x14ac:dyDescent="0.25"/>
    <row r="98" spans="46:46" x14ac:dyDescent="0.25">
      <c r="AT98" t="s">
        <v>72</v>
      </c>
    </row>
    <row r="131" spans="46:46" x14ac:dyDescent="0.25">
      <c r="AT131" t="s">
        <v>73</v>
      </c>
    </row>
  </sheetData>
  <mergeCells count="38">
    <mergeCell ref="R19:R31"/>
    <mergeCell ref="AP21:AP37"/>
    <mergeCell ref="C46:M46"/>
    <mergeCell ref="N46:O46"/>
    <mergeCell ref="C56:D56"/>
    <mergeCell ref="C57:D57"/>
    <mergeCell ref="C58:D58"/>
    <mergeCell ref="V46:W47"/>
    <mergeCell ref="V48:W48"/>
    <mergeCell ref="C51:D51"/>
    <mergeCell ref="C52:D52"/>
    <mergeCell ref="C53:D53"/>
    <mergeCell ref="C54:D54"/>
    <mergeCell ref="Q46:R46"/>
    <mergeCell ref="S46:U46"/>
    <mergeCell ref="C55:D55"/>
    <mergeCell ref="A36:B36"/>
    <mergeCell ref="A38:B38"/>
    <mergeCell ref="T38:U38"/>
    <mergeCell ref="A37:B37"/>
    <mergeCell ref="A39:B39"/>
    <mergeCell ref="T39:U39"/>
    <mergeCell ref="AP11:AP15"/>
    <mergeCell ref="R17:R18"/>
    <mergeCell ref="AH7:AK7"/>
    <mergeCell ref="A34:B34"/>
    <mergeCell ref="A35:B35"/>
    <mergeCell ref="V7:AE7"/>
    <mergeCell ref="AF7:AG7"/>
    <mergeCell ref="AO7:AO8"/>
    <mergeCell ref="R11:R15"/>
    <mergeCell ref="A32:B32"/>
    <mergeCell ref="A33:B33"/>
    <mergeCell ref="C7:M7"/>
    <mergeCell ref="Q7:Q8"/>
    <mergeCell ref="N7:P7"/>
    <mergeCell ref="AP18:AP20"/>
    <mergeCell ref="AL7:AN7"/>
  </mergeCells>
  <pageMargins left="0.7" right="0.7" top="0.75" bottom="0.75" header="0.3" footer="0.3"/>
  <pageSetup paperSize="8" scale="54" fitToHeight="0" orientation="landscape" r:id="rId1"/>
  <rowBreaks count="1" manualBreakCount="1">
    <brk id="81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CF202C4BC66C42A3FAAFB970C432B7" ma:contentTypeVersion="11" ma:contentTypeDescription="Create a new document." ma:contentTypeScope="" ma:versionID="416aae38dd52d1817776c8640cccd582">
  <xsd:schema xmlns:xsd="http://www.w3.org/2001/XMLSchema" xmlns:xs="http://www.w3.org/2001/XMLSchema" xmlns:p="http://schemas.microsoft.com/office/2006/metadata/properties" xmlns:ns2="dda4d274-a8bb-4a5d-995a-8916252375d4" xmlns:ns3="ee56ec04-f3d9-4385-9372-88515632ec1d" targetNamespace="http://schemas.microsoft.com/office/2006/metadata/properties" ma:root="true" ma:fieldsID="249bbde1f22f401da47f66eea6ff7584" ns2:_="" ns3:_="">
    <xsd:import namespace="dda4d274-a8bb-4a5d-995a-8916252375d4"/>
    <xsd:import namespace="ee56ec04-f3d9-4385-9372-88515632ec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4d274-a8bb-4a5d-995a-8916252375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aaf8c8-b3c8-4e2b-b533-a5c767a055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56ec04-f3d9-4385-9372-88515632ec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ec391ce-30ff-4dc4-ae75-e3f956be965e}" ma:internalName="TaxCatchAll" ma:showField="CatchAllData" ma:web="ee56ec04-f3d9-4385-9372-88515632ec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a4d274-a8bb-4a5d-995a-8916252375d4">
      <Terms xmlns="http://schemas.microsoft.com/office/infopath/2007/PartnerControls"/>
    </lcf76f155ced4ddcb4097134ff3c332f>
    <TaxCatchAll xmlns="ee56ec04-f3d9-4385-9372-88515632ec1d" xsi:nil="true"/>
  </documentManagement>
</p:properties>
</file>

<file path=customXml/itemProps1.xml><?xml version="1.0" encoding="utf-8"?>
<ds:datastoreItem xmlns:ds="http://schemas.openxmlformats.org/officeDocument/2006/customXml" ds:itemID="{4E676395-9154-4A97-92D4-4A6D1F8BA0CE}"/>
</file>

<file path=customXml/itemProps2.xml><?xml version="1.0" encoding="utf-8"?>
<ds:datastoreItem xmlns:ds="http://schemas.openxmlformats.org/officeDocument/2006/customXml" ds:itemID="{57E593EE-45FA-4138-A758-7FBDA1953F4A}"/>
</file>

<file path=customXml/itemProps3.xml><?xml version="1.0" encoding="utf-8"?>
<ds:datastoreItem xmlns:ds="http://schemas.openxmlformats.org/officeDocument/2006/customXml" ds:itemID="{E593749D-F8EF-4806-B3A6-02F1A76F06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</vt:lpstr>
      <vt:lpstr>Updated!Print_Area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Walsh</dc:creator>
  <cp:lastModifiedBy>James Butler</cp:lastModifiedBy>
  <cp:lastPrinted>2025-05-19T13:58:28Z</cp:lastPrinted>
  <dcterms:created xsi:type="dcterms:W3CDTF">2022-01-25T14:39:59Z</dcterms:created>
  <dcterms:modified xsi:type="dcterms:W3CDTF">2025-05-20T07:23:32Z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0x01010093CF202C4BC66C42A3FAAFB970C432B7</vt:lpwstr>
  </property>
</Properties>
</file>